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filterPrivacy="1"/>
  <xr:revisionPtr revIDLastSave="0" documentId="13_ncr:1_{1296FDD9-EE06-0146-9EB9-AED0D6C6A379}" xr6:coauthVersionLast="36" xr6:coauthVersionMax="36" xr10:uidLastSave="{00000000-0000-0000-0000-000000000000}"/>
  <bookViews>
    <workbookView xWindow="0" yWindow="460" windowWidth="28800" windowHeight="16640" xr2:uid="{00000000-000D-0000-FFFF-FFFF00000000}"/>
  </bookViews>
  <sheets>
    <sheet name="Income budget" sheetId="3" r:id="rId1"/>
    <sheet name="Cash flow"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 l="1"/>
  <c r="E18" i="3"/>
  <c r="F18" i="3"/>
  <c r="G18" i="3"/>
  <c r="H18" i="3"/>
  <c r="C18" i="3"/>
  <c r="B18" i="3"/>
  <c r="H24" i="4" l="1"/>
  <c r="I24" i="4"/>
  <c r="J24" i="4"/>
  <c r="K24" i="4"/>
  <c r="L24" i="4"/>
  <c r="M24" i="4"/>
  <c r="G24" i="4"/>
  <c r="B28" i="3"/>
  <c r="O23" i="4" s="1"/>
  <c r="O25" i="4"/>
  <c r="O26" i="4"/>
  <c r="O27" i="4"/>
  <c r="O22" i="4"/>
  <c r="O21" i="4"/>
  <c r="O20" i="4"/>
  <c r="O19" i="4"/>
  <c r="O17" i="4"/>
  <c r="D28" i="3"/>
  <c r="E28" i="3" s="1"/>
  <c r="C28" i="3"/>
  <c r="C29" i="3" s="1"/>
  <c r="H23" i="3"/>
  <c r="C23" i="3"/>
  <c r="D23" i="3"/>
  <c r="E23" i="3"/>
  <c r="F23" i="3"/>
  <c r="G23" i="3"/>
  <c r="B23" i="3"/>
  <c r="O18" i="4" s="1"/>
  <c r="D29" i="3" l="1"/>
  <c r="F28" i="3"/>
  <c r="E29" i="3"/>
  <c r="B29" i="3"/>
  <c r="O24" i="4" s="1"/>
  <c r="H33" i="4"/>
  <c r="I33" i="4"/>
  <c r="J33" i="4"/>
  <c r="K33" i="4"/>
  <c r="L33" i="4"/>
  <c r="M33" i="4"/>
  <c r="B13" i="4"/>
  <c r="B34" i="4" s="1"/>
  <c r="C6" i="4" s="1"/>
  <c r="H13" i="4"/>
  <c r="I13" i="4"/>
  <c r="J13" i="4"/>
  <c r="K13" i="4"/>
  <c r="L13" i="4"/>
  <c r="M13" i="4"/>
  <c r="G33" i="4"/>
  <c r="F33" i="4"/>
  <c r="E33" i="4"/>
  <c r="D33" i="4"/>
  <c r="C33" i="4"/>
  <c r="B33" i="4"/>
  <c r="G13" i="4"/>
  <c r="F13" i="4"/>
  <c r="E13" i="4"/>
  <c r="D13" i="4"/>
  <c r="C13" i="4"/>
  <c r="C5" i="4"/>
  <c r="D5" i="4" s="1"/>
  <c r="E5" i="4" s="1"/>
  <c r="F5" i="4" s="1"/>
  <c r="G5" i="4" s="1"/>
  <c r="H5" i="4" s="1"/>
  <c r="I5" i="4" s="1"/>
  <c r="J5" i="4" s="1"/>
  <c r="K5" i="4" s="1"/>
  <c r="L5" i="4" s="1"/>
  <c r="M5" i="4" s="1"/>
  <c r="C49" i="3"/>
  <c r="C20" i="3"/>
  <c r="D20" i="3"/>
  <c r="E20" i="3"/>
  <c r="F20" i="3"/>
  <c r="G20" i="3"/>
  <c r="H20" i="3"/>
  <c r="B34" i="3" l="1"/>
  <c r="F29" i="3"/>
  <c r="F34" i="3" s="1"/>
  <c r="G28" i="3"/>
  <c r="B20" i="3"/>
  <c r="O11" i="4"/>
  <c r="C34" i="4"/>
  <c r="D6" i="4" s="1"/>
  <c r="D34" i="4" s="1"/>
  <c r="E6" i="4" s="1"/>
  <c r="C7" i="3"/>
  <c r="D7" i="3" s="1"/>
  <c r="E7" i="3" s="1"/>
  <c r="F7" i="3" s="1"/>
  <c r="G7" i="3" s="1"/>
  <c r="H7" i="3" s="1"/>
  <c r="C44" i="3"/>
  <c r="D44" i="3" s="1"/>
  <c r="E44" i="3" s="1"/>
  <c r="F44" i="3" s="1"/>
  <c r="G44" i="3" s="1"/>
  <c r="H44" i="3" s="1"/>
  <c r="B39" i="3"/>
  <c r="C34" i="3"/>
  <c r="D34" i="3"/>
  <c r="E34" i="3"/>
  <c r="H28" i="3" l="1"/>
  <c r="G29" i="3"/>
  <c r="G34" i="3" s="1"/>
  <c r="E34" i="4"/>
  <c r="F6" i="4" s="1"/>
  <c r="C39" i="3"/>
  <c r="D39" i="3"/>
  <c r="E39" i="3"/>
  <c r="F39" i="3"/>
  <c r="G39" i="3"/>
  <c r="H39" i="3"/>
  <c r="F35" i="3"/>
  <c r="F47" i="3" s="1"/>
  <c r="H29" i="3" l="1"/>
  <c r="H34" i="3" s="1"/>
  <c r="H35" i="3" s="1"/>
  <c r="F34" i="4"/>
  <c r="G6" i="4" s="1"/>
  <c r="G34" i="4" s="1"/>
  <c r="H6" i="4" s="1"/>
  <c r="E35" i="3"/>
  <c r="F40" i="3"/>
  <c r="F42" i="3" s="1"/>
  <c r="C35" i="3"/>
  <c r="G35" i="3"/>
  <c r="D35" i="3"/>
  <c r="B35" i="3"/>
  <c r="H40" i="3" l="1"/>
  <c r="H42" i="3" s="1"/>
  <c r="H43" i="3" s="1"/>
  <c r="H45" i="3" s="1"/>
  <c r="H47" i="3"/>
  <c r="G40" i="3"/>
  <c r="G42" i="3" s="1"/>
  <c r="G43" i="3" s="1"/>
  <c r="G45" i="3" s="1"/>
  <c r="G47" i="3"/>
  <c r="E40" i="3"/>
  <c r="E42" i="3" s="1"/>
  <c r="E43" i="3" s="1"/>
  <c r="E45" i="3" s="1"/>
  <c r="E47" i="3"/>
  <c r="D40" i="3"/>
  <c r="D42" i="3" s="1"/>
  <c r="D43" i="3" s="1"/>
  <c r="D45" i="3" s="1"/>
  <c r="D47" i="3"/>
  <c r="C40" i="3"/>
  <c r="C42" i="3" s="1"/>
  <c r="C43" i="3" s="1"/>
  <c r="C45" i="3" s="1"/>
  <c r="C47" i="3"/>
  <c r="B40" i="3"/>
  <c r="B42" i="3" s="1"/>
  <c r="B43" i="3" s="1"/>
  <c r="B45" i="3" s="1"/>
  <c r="B47" i="3"/>
  <c r="H34" i="4"/>
  <c r="I6" i="4" s="1"/>
  <c r="F43" i="3"/>
  <c r="F45" i="3" s="1"/>
  <c r="B49" i="3" l="1"/>
  <c r="I34" i="4"/>
  <c r="J6" i="4" s="1"/>
  <c r="J34" i="4" l="1"/>
  <c r="K6" i="4" s="1"/>
  <c r="K34" i="4" l="1"/>
  <c r="L6" i="4" s="1"/>
  <c r="L34" i="4" l="1"/>
  <c r="M6" i="4" s="1"/>
  <c r="M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7" authorId="0" shapeId="0" xr:uid="{00000000-0006-0000-0000-000001000000}">
      <text>
        <r>
          <rPr>
            <b/>
            <sz val="9"/>
            <color rgb="FF000000"/>
            <rFont val="Calibri"/>
            <family val="2"/>
          </rPr>
          <t>Author:</t>
        </r>
        <r>
          <rPr>
            <sz val="9"/>
            <color rgb="FF000000"/>
            <rFont val="Calibri"/>
            <family val="2"/>
          </rPr>
          <t xml:space="preserve">
</t>
        </r>
        <r>
          <rPr>
            <sz val="9"/>
            <color rgb="FF000000"/>
            <rFont val="Calibri"/>
            <family val="2"/>
          </rPr>
          <t>Write the year number of the start of the project</t>
        </r>
      </text>
    </comment>
    <comment ref="A8" authorId="0" shapeId="0" xr:uid="{00000000-0006-0000-0000-000002000000}">
      <text>
        <r>
          <rPr>
            <b/>
            <sz val="9"/>
            <color rgb="FF000000"/>
            <rFont val="Calibri"/>
            <family val="2"/>
          </rPr>
          <t>Author:</t>
        </r>
        <r>
          <rPr>
            <sz val="9"/>
            <color rgb="FF000000"/>
            <rFont val="Calibri"/>
            <family val="2"/>
          </rPr>
          <t xml:space="preserve">
</t>
        </r>
        <r>
          <rPr>
            <sz val="9"/>
            <color rgb="FF000000"/>
            <rFont val="Calibri"/>
            <family val="2"/>
          </rPr>
          <t>To add a new product, click on numbers 2 to 5 in the upper left corner of the table. If you have more products, you should use additional rows or help tables to plan their quantities and prices.</t>
        </r>
      </text>
    </comment>
    <comment ref="A18" authorId="0" shapeId="0" xr:uid="{00000000-0006-0000-0000-000003000000}">
      <text>
        <r>
          <rPr>
            <b/>
            <sz val="9"/>
            <color rgb="FF000000"/>
            <rFont val="Calibri"/>
            <family val="2"/>
          </rPr>
          <t>Author:</t>
        </r>
        <r>
          <rPr>
            <sz val="9"/>
            <color rgb="FF000000"/>
            <rFont val="Calibri"/>
            <family val="2"/>
          </rPr>
          <t xml:space="preserve">
</t>
        </r>
        <r>
          <rPr>
            <sz val="9"/>
            <color rgb="FF000000"/>
            <rFont val="Calibri"/>
            <family val="2"/>
          </rPr>
          <t>If you added more than 5 products to the table, adjust the formula on the sales revenue line to reflect data for all products.</t>
        </r>
      </text>
    </comment>
    <comment ref="B44" authorId="0" shapeId="0" xr:uid="{00000000-0006-0000-0000-000004000000}">
      <text>
        <r>
          <rPr>
            <b/>
            <sz val="9"/>
            <color rgb="FF000000"/>
            <rFont val="Calibri"/>
            <family val="2"/>
            <scheme val="minor"/>
          </rPr>
          <t>Author:</t>
        </r>
        <r>
          <rPr>
            <sz val="9"/>
            <color rgb="FF000000"/>
            <rFont val="Calibri"/>
            <family val="2"/>
            <scheme val="minor"/>
          </rPr>
          <t xml:space="preserve">
</t>
        </r>
        <r>
          <rPr>
            <sz val="9"/>
            <color rgb="FF000000"/>
            <rFont val="Calibri"/>
            <family val="2"/>
            <scheme val="minor"/>
          </rPr>
          <t>Enter the appropriate discount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00000000-0006-0000-0100-000001000000}">
      <text>
        <r>
          <rPr>
            <b/>
            <sz val="9"/>
            <color indexed="81"/>
            <rFont val="Segoe UI"/>
            <family val="2"/>
            <charset val="186"/>
          </rPr>
          <t>Author:</t>
        </r>
        <r>
          <rPr>
            <sz val="9"/>
            <color indexed="81"/>
            <rFont val="Segoe UI"/>
            <family val="2"/>
            <charset val="186"/>
          </rPr>
          <t xml:space="preserve">
Enter the available amount of money.</t>
        </r>
      </text>
    </comment>
    <comment ref="A7" authorId="0" shapeId="0" xr:uid="{00000000-0006-0000-0100-000002000000}">
      <text>
        <r>
          <rPr>
            <b/>
            <sz val="9"/>
            <color indexed="81"/>
            <rFont val="Segoe UI"/>
            <family val="2"/>
            <charset val="186"/>
          </rPr>
          <t>Author:</t>
        </r>
        <r>
          <rPr>
            <sz val="9"/>
            <color indexed="81"/>
            <rFont val="Segoe UI"/>
            <family val="2"/>
            <charset val="186"/>
          </rPr>
          <t xml:space="preserve">
Divide start-up income and expenses between months according to the actual situation.</t>
        </r>
      </text>
    </comment>
    <comment ref="A14" authorId="0" shapeId="0" xr:uid="{00000000-0006-0000-0100-000003000000}">
      <text>
        <r>
          <rPr>
            <b/>
            <sz val="9"/>
            <color indexed="81"/>
            <rFont val="Segoe UI"/>
            <family val="2"/>
            <charset val="186"/>
          </rPr>
          <t>Author:</t>
        </r>
        <r>
          <rPr>
            <sz val="9"/>
            <color indexed="81"/>
            <rFont val="Segoe UI"/>
            <family val="2"/>
            <charset val="186"/>
          </rPr>
          <t xml:space="preserve">
Divide start-up income and expenses between months according to the actual situation.</t>
        </r>
      </text>
    </comment>
    <comment ref="A34" authorId="0" shapeId="0" xr:uid="{00000000-0006-0000-0100-000004000000}">
      <text>
        <r>
          <rPr>
            <b/>
            <sz val="9"/>
            <color indexed="81"/>
            <rFont val="Segoe UI"/>
            <family val="2"/>
            <charset val="186"/>
          </rPr>
          <t>Author:</t>
        </r>
        <r>
          <rPr>
            <sz val="9"/>
            <color indexed="81"/>
            <rFont val="Segoe UI"/>
            <family val="2"/>
            <charset val="186"/>
          </rPr>
          <t xml:space="preserve">
The closing balance cannot be negative!</t>
        </r>
      </text>
    </comment>
  </commentList>
</comments>
</file>

<file path=xl/sharedStrings.xml><?xml version="1.0" encoding="utf-8"?>
<sst xmlns="http://schemas.openxmlformats.org/spreadsheetml/2006/main" count="101" uniqueCount="83">
  <si>
    <t>€</t>
  </si>
  <si>
    <t>Income from sales</t>
  </si>
  <si>
    <t>Other operating income, including grants</t>
  </si>
  <si>
    <t>Total earned income</t>
  </si>
  <si>
    <t>Operating costs</t>
  </si>
  <si>
    <t>Goods</t>
  </si>
  <si>
    <t>Raw material</t>
  </si>
  <si>
    <t>Material</t>
  </si>
  <si>
    <t>Fuel</t>
  </si>
  <si>
    <t>Energy</t>
  </si>
  <si>
    <t>Wages and salaries</t>
  </si>
  <si>
    <t>Labor taxes</t>
  </si>
  <si>
    <t>Depreciation of fixed assets</t>
  </si>
  <si>
    <t>Insurance</t>
  </si>
  <si>
    <t>Administrative costs</t>
  </si>
  <si>
    <t>Other costs</t>
  </si>
  <si>
    <t>Total operating costs</t>
  </si>
  <si>
    <t>Operating profit</t>
  </si>
  <si>
    <t>Financial expenses</t>
  </si>
  <si>
    <t>Other financial expenses</t>
  </si>
  <si>
    <t>Interest expenses</t>
  </si>
  <si>
    <t>Total financial expenses</t>
  </si>
  <si>
    <t>Profit on economic activities</t>
  </si>
  <si>
    <t>Income tax</t>
  </si>
  <si>
    <t>Net profit</t>
  </si>
  <si>
    <t>Net cash flow</t>
  </si>
  <si>
    <t>Discount rate</t>
  </si>
  <si>
    <t>Discounted net cash flow</t>
  </si>
  <si>
    <t>Year</t>
  </si>
  <si>
    <t>The amount of the investment</t>
  </si>
  <si>
    <t>The liquidation value of the investment at the end of the project</t>
  </si>
  <si>
    <t>Projected income statement and project profitability assessment</t>
  </si>
  <si>
    <t>Business profitability</t>
  </si>
  <si>
    <t>Project feasibility assessment based on start-up cash flows</t>
  </si>
  <si>
    <t>Cash flow forecast</t>
  </si>
  <si>
    <t>Opening balance</t>
  </si>
  <si>
    <t>Receipts</t>
  </si>
  <si>
    <t>Capital contributions</t>
  </si>
  <si>
    <t>Long term loans</t>
  </si>
  <si>
    <t>Short term loans</t>
  </si>
  <si>
    <t>Proceeds from sales</t>
  </si>
  <si>
    <t>Other receipts</t>
  </si>
  <si>
    <t>TOTAL REVENUE</t>
  </si>
  <si>
    <t>Expenditure</t>
  </si>
  <si>
    <t>Purchase of fixed assets, construction</t>
  </si>
  <si>
    <t>Leasing payments</t>
  </si>
  <si>
    <t>VAT</t>
  </si>
  <si>
    <t>Repaid short term loans</t>
  </si>
  <si>
    <t>Repaid long term loans</t>
  </si>
  <si>
    <t>Interest of short term loans</t>
  </si>
  <si>
    <t>Closing balance</t>
  </si>
  <si>
    <t>TOTAL EXPENDITURE</t>
  </si>
  <si>
    <t>Net present value (NPV)=</t>
  </si>
  <si>
    <t>The project should be undertaken if the NPV&gt; 0.</t>
  </si>
  <si>
    <t>Month</t>
  </si>
  <si>
    <t>Services, incl rental costs</t>
  </si>
  <si>
    <t>Conclusion:</t>
  </si>
  <si>
    <t>Background:</t>
  </si>
  <si>
    <t>Do not enter numbers in the yellow fields!</t>
  </si>
  <si>
    <t>It can also be impossible to start a very profitable project due to lack of money, because, as a rule, expenses precede earning income. The feasibility of a project can easily be assessed using the actual cash flows of the start-up year. If the cash balance does not turn negative, the project is feasible. To this end, the income and expenditure of the first year must be distributed between the months according to their actual occurrence.</t>
  </si>
  <si>
    <t>In this example, we assume that the company will be established in January of the following year, the investment will be made in March by leasing, production will start in May, and the money for the sale will be received one month later. For the sake of simplification, we will initially exclude VAT from the calculations.</t>
  </si>
  <si>
    <t>Cash flow indicates a widening cash deficit until the end of October. In order to implement this profitable project, it would be necessary to find additional sources of financing in the amount of nearly seven hundred thousand euros (additional equity, short-term loans, etc.).</t>
  </si>
  <si>
    <t>Control 2021</t>
  </si>
  <si>
    <t>A positive NPV indicates that it would be prudent to launch this project under such conditions.</t>
  </si>
  <si>
    <t>Interest of long term loans (leasing)</t>
  </si>
  <si>
    <t>Services and rents</t>
  </si>
  <si>
    <t xml:space="preserve">The company "Biobusin" plan start with production of bio-xxx. They rent a suitable building  for this kind of production and plan to buy the necessary equipment in the spring of 2021 at a price of 1 million euros. In the first year the production volume is 200000 kg, hereinafter 500000 kg per year. The production is sold at a price of 17 euros per kg. Production costs are entered directly into the table. The cost of raw materials per unit of production is 12 euros. The company has 10 employees with an average salary of 2,000 euros per month, 33 percent social tax is paid on the salary cost. The company plans to produce bio-xxx for 7 years. At the end of the planned period, the equipment can be sold at a price of 200,000 euros. The discount rate (WACC) is planned to be 9%.
</t>
  </si>
  <si>
    <t>Price of product 1</t>
  </si>
  <si>
    <t>Price of product 2</t>
  </si>
  <si>
    <t>Price of product 3</t>
  </si>
  <si>
    <t>Quantity of product 2 sold</t>
  </si>
  <si>
    <t>Quantity of product 3 sold</t>
  </si>
  <si>
    <t>Quantity of product 4 sold</t>
  </si>
  <si>
    <t>Price of product 4</t>
  </si>
  <si>
    <t>Quantity of product 5 sold</t>
  </si>
  <si>
    <t>Price of product 5</t>
  </si>
  <si>
    <t>Quantity of product 1 sold, kg</t>
  </si>
  <si>
    <t>“Unlocking the Potential of Bio-based Value Chains in the Baltic Sea Region”</t>
  </si>
  <si>
    <t>For the implementation of the BalticBiomass4Value project a subsidy is awarded</t>
  </si>
  <si>
    <t>This is an output of the Interreg Baltic Sea Region Programme 2014–2020 project</t>
  </si>
  <si>
    <t>Project acronym: BalticBiomass4Value</t>
  </si>
  <si>
    <t>Project number: #R095</t>
  </si>
  <si>
    <t>from the European Regional Development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</si>
</sst>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1];[Red]\-#,##0\ [$€-1]"/>
    <numFmt numFmtId="165" formatCode="0.0"/>
  </numFmts>
  <fonts count="42">
    <font>
      <sz val="11"/>
      <color theme="1"/>
      <name val="Calibri"/>
      <family val="2"/>
      <scheme val="minor"/>
    </font>
    <font>
      <sz val="11"/>
      <color theme="1"/>
      <name val="Calibri"/>
      <family val="2"/>
      <charset val="186"/>
      <scheme val="minor"/>
    </font>
    <font>
      <b/>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57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sz val="11"/>
      <color theme="0"/>
      <name val="Calibri"/>
      <family val="2"/>
      <charset val="186"/>
      <scheme val="minor"/>
    </font>
    <font>
      <sz val="12"/>
      <color theme="1"/>
      <name val="Times New Roman"/>
      <family val="1"/>
      <charset val="186"/>
    </font>
    <font>
      <sz val="10"/>
      <name val="Arial"/>
      <family val="2"/>
      <charset val="186"/>
    </font>
    <font>
      <b/>
      <u/>
      <sz val="14"/>
      <color theme="1"/>
      <name val="Calibri"/>
      <family val="2"/>
      <charset val="186"/>
      <scheme val="minor"/>
    </font>
    <font>
      <b/>
      <sz val="12"/>
      <color theme="1"/>
      <name val="Times New Roman"/>
      <family val="1"/>
      <charset val="186"/>
    </font>
    <font>
      <i/>
      <u/>
      <sz val="9"/>
      <color rgb="FF434A54"/>
      <name val="Open Sans"/>
      <family val="2"/>
      <charset val="186"/>
    </font>
    <font>
      <b/>
      <sz val="12"/>
      <color theme="1"/>
      <name val="Calibri"/>
      <family val="2"/>
      <charset val="186"/>
      <scheme val="minor"/>
    </font>
    <font>
      <sz val="11"/>
      <color theme="1"/>
      <name val="Calibri"/>
      <family val="2"/>
      <scheme val="minor"/>
    </font>
    <font>
      <sz val="11"/>
      <color theme="1"/>
      <name val="Calibri"/>
      <family val="2"/>
      <charset val="186"/>
    </font>
    <font>
      <b/>
      <sz val="11"/>
      <color theme="1"/>
      <name val="Times New Roman"/>
      <family val="1"/>
      <charset val="186"/>
    </font>
    <font>
      <b/>
      <sz val="12"/>
      <color theme="1"/>
      <name val="Calibri"/>
      <family val="2"/>
      <charset val="186"/>
    </font>
    <font>
      <sz val="11"/>
      <color theme="1"/>
      <name val="Times New Roman"/>
      <family val="1"/>
      <charset val="186"/>
    </font>
    <font>
      <sz val="11"/>
      <name val="Calibri"/>
      <family val="2"/>
      <scheme val="minor"/>
    </font>
    <font>
      <sz val="9"/>
      <color indexed="81"/>
      <name val="Segoe UI"/>
      <family val="2"/>
      <charset val="186"/>
    </font>
    <font>
      <b/>
      <sz val="9"/>
      <color indexed="81"/>
      <name val="Segoe UI"/>
      <family val="2"/>
      <charset val="186"/>
    </font>
    <font>
      <i/>
      <sz val="11"/>
      <color theme="1"/>
      <name val="Calibri"/>
      <family val="2"/>
      <charset val="186"/>
      <scheme val="minor"/>
    </font>
    <font>
      <sz val="11"/>
      <color rgb="FF0070C0"/>
      <name val="Calibri"/>
      <family val="2"/>
      <scheme val="minor"/>
    </font>
    <font>
      <i/>
      <sz val="11"/>
      <color rgb="FF0070C0"/>
      <name val="Calibri"/>
      <family val="2"/>
      <charset val="186"/>
      <scheme val="minor"/>
    </font>
    <font>
      <b/>
      <sz val="12"/>
      <color rgb="FF0070C0"/>
      <name val="Times New Roman"/>
      <family val="1"/>
      <charset val="186"/>
    </font>
    <font>
      <i/>
      <sz val="11"/>
      <color theme="1"/>
      <name val="Calibri"/>
      <family val="2"/>
      <scheme val="minor"/>
    </font>
    <font>
      <b/>
      <i/>
      <sz val="11"/>
      <color theme="1"/>
      <name val="Calibri"/>
      <family val="2"/>
      <scheme val="minor"/>
    </font>
    <font>
      <b/>
      <sz val="9"/>
      <color rgb="FF000000"/>
      <name val="Calibri"/>
      <family val="2"/>
    </font>
    <font>
      <sz val="9"/>
      <color rgb="FF000000"/>
      <name val="Calibri"/>
      <family val="2"/>
    </font>
    <font>
      <b/>
      <sz val="9"/>
      <color rgb="FF000000"/>
      <name val="Calibri"/>
      <family val="2"/>
      <scheme val="minor"/>
    </font>
    <font>
      <sz val="9"/>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45">
    <xf numFmtId="0" fontId="0"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8" borderId="9" applyNumberFormat="0" applyFont="0" applyAlignment="0" applyProtection="0"/>
    <xf numFmtId="0" fontId="19" fillId="0" borderId="0"/>
    <xf numFmtId="9" fontId="24" fillId="0" borderId="0" applyFont="0" applyFill="0" applyBorder="0" applyAlignment="0" applyProtection="0"/>
  </cellStyleXfs>
  <cellXfs count="121">
    <xf numFmtId="0" fontId="0" fillId="0" borderId="0" xfId="0"/>
    <xf numFmtId="0" fontId="2" fillId="0" borderId="0" xfId="41" applyFont="1" applyBorder="1"/>
    <xf numFmtId="0" fontId="1" fillId="0" borderId="0" xfId="41" applyBorder="1"/>
    <xf numFmtId="0" fontId="0" fillId="0" borderId="0" xfId="0" applyBorder="1"/>
    <xf numFmtId="0" fontId="20" fillId="0" borderId="0" xfId="0" applyFont="1" applyBorder="1"/>
    <xf numFmtId="0" fontId="22" fillId="0" borderId="0" xfId="0" applyFont="1"/>
    <xf numFmtId="1" fontId="21" fillId="0" borderId="23" xfId="0" applyNumberFormat="1" applyFont="1" applyBorder="1" applyAlignment="1">
      <alignment horizontal="center" vertical="center"/>
    </xf>
    <xf numFmtId="1" fontId="21" fillId="0" borderId="24" xfId="0" applyNumberFormat="1" applyFont="1" applyBorder="1" applyAlignment="1">
      <alignment horizontal="center" vertical="center"/>
    </xf>
    <xf numFmtId="0" fontId="18" fillId="0" borderId="32" xfId="0" applyFont="1" applyBorder="1"/>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2" fillId="0" borderId="0" xfId="0" applyFont="1"/>
    <xf numFmtId="0" fontId="23" fillId="0" borderId="0" xfId="0" applyFont="1" applyFill="1" applyBorder="1"/>
    <xf numFmtId="1" fontId="21" fillId="34" borderId="29" xfId="0" applyNumberFormat="1" applyFont="1" applyFill="1" applyBorder="1" applyAlignment="1">
      <alignment horizontal="center" vertical="center"/>
    </xf>
    <xf numFmtId="0" fontId="18" fillId="34" borderId="18" xfId="0" applyFont="1" applyFill="1" applyBorder="1" applyAlignment="1">
      <alignment horizontal="center" vertical="center"/>
    </xf>
    <xf numFmtId="1" fontId="21" fillId="34" borderId="1" xfId="0" applyNumberFormat="1" applyFont="1" applyFill="1" applyBorder="1" applyAlignment="1">
      <alignment horizontal="center" vertical="center"/>
    </xf>
    <xf numFmtId="0" fontId="0" fillId="0" borderId="0" xfId="0" applyFill="1" applyBorder="1"/>
    <xf numFmtId="0" fontId="2" fillId="0" borderId="0" xfId="0" applyFont="1" applyFill="1" applyBorder="1"/>
    <xf numFmtId="0" fontId="0" fillId="33" borderId="25" xfId="0" applyFill="1" applyBorder="1" applyAlignment="1">
      <alignment horizontal="right"/>
    </xf>
    <xf numFmtId="0" fontId="27" fillId="33" borderId="22" xfId="0" applyFont="1" applyFill="1" applyBorder="1"/>
    <xf numFmtId="0" fontId="25" fillId="0" borderId="0" xfId="0" applyFont="1" applyFill="1"/>
    <xf numFmtId="3" fontId="26" fillId="34" borderId="27" xfId="0" applyNumberFormat="1" applyFont="1" applyFill="1" applyBorder="1"/>
    <xf numFmtId="3" fontId="26" fillId="33" borderId="21" xfId="0" applyNumberFormat="1" applyFont="1" applyFill="1" applyBorder="1"/>
    <xf numFmtId="3" fontId="26" fillId="33" borderId="28" xfId="0" applyNumberFormat="1" applyFont="1" applyFill="1" applyBorder="1"/>
    <xf numFmtId="3" fontId="26" fillId="0" borderId="17" xfId="0" applyNumberFormat="1" applyFont="1" applyBorder="1"/>
    <xf numFmtId="3" fontId="26" fillId="0" borderId="1" xfId="0" applyNumberFormat="1" applyFont="1" applyBorder="1"/>
    <xf numFmtId="3" fontId="26" fillId="0" borderId="37" xfId="0" applyNumberFormat="1" applyFont="1" applyBorder="1"/>
    <xf numFmtId="3" fontId="26" fillId="0" borderId="13" xfId="0" applyNumberFormat="1" applyFont="1" applyBorder="1"/>
    <xf numFmtId="3" fontId="26" fillId="33" borderId="1" xfId="0" applyNumberFormat="1" applyFont="1" applyFill="1" applyBorder="1"/>
    <xf numFmtId="3" fontId="26" fillId="33" borderId="13" xfId="0" applyNumberFormat="1" applyFont="1" applyFill="1" applyBorder="1"/>
    <xf numFmtId="0" fontId="28" fillId="0" borderId="17" xfId="0" applyFont="1" applyBorder="1"/>
    <xf numFmtId="0" fontId="28" fillId="0" borderId="1" xfId="0" applyFont="1" applyBorder="1"/>
    <xf numFmtId="0" fontId="28" fillId="0" borderId="37" xfId="0" applyFont="1" applyBorder="1"/>
    <xf numFmtId="0" fontId="28" fillId="0" borderId="13" xfId="0" applyFont="1" applyBorder="1"/>
    <xf numFmtId="2" fontId="28" fillId="0" borderId="17" xfId="0" applyNumberFormat="1" applyFont="1" applyBorder="1"/>
    <xf numFmtId="0" fontId="26" fillId="33" borderId="35" xfId="0" applyFont="1" applyFill="1" applyBorder="1"/>
    <xf numFmtId="3" fontId="26" fillId="33" borderId="18" xfId="0" applyNumberFormat="1" applyFont="1" applyFill="1" applyBorder="1"/>
    <xf numFmtId="0" fontId="29" fillId="0" borderId="0" xfId="0" applyFont="1"/>
    <xf numFmtId="0" fontId="18" fillId="0" borderId="26" xfId="0" applyFont="1" applyBorder="1" applyAlignment="1">
      <alignment horizontal="right" vertical="top"/>
    </xf>
    <xf numFmtId="1" fontId="18" fillId="33" borderId="39" xfId="0" applyNumberFormat="1" applyFont="1" applyFill="1" applyBorder="1" applyAlignment="1">
      <alignment horizontal="center" vertical="center"/>
    </xf>
    <xf numFmtId="1" fontId="18" fillId="33" borderId="40" xfId="0" applyNumberFormat="1" applyFont="1" applyFill="1" applyBorder="1" applyAlignment="1">
      <alignment horizontal="center" vertical="center"/>
    </xf>
    <xf numFmtId="9" fontId="18" fillId="33" borderId="41" xfId="44" applyFont="1" applyFill="1" applyBorder="1" applyAlignment="1">
      <alignment horizontal="center" vertical="center"/>
    </xf>
    <xf numFmtId="9" fontId="18" fillId="33" borderId="42" xfId="44" applyFont="1" applyFill="1" applyBorder="1" applyAlignment="1">
      <alignment horizontal="center" vertical="center"/>
    </xf>
    <xf numFmtId="9" fontId="18" fillId="33" borderId="29" xfId="44" applyFont="1" applyFill="1" applyBorder="1" applyAlignment="1">
      <alignment horizontal="center" vertical="center"/>
    </xf>
    <xf numFmtId="9" fontId="18" fillId="33" borderId="23" xfId="44" applyFont="1" applyFill="1" applyBorder="1" applyAlignment="1">
      <alignment horizontal="center" vertical="center"/>
    </xf>
    <xf numFmtId="9" fontId="18" fillId="33" borderId="24" xfId="44" applyFont="1" applyFill="1" applyBorder="1" applyAlignment="1">
      <alignment horizontal="center" vertical="center"/>
    </xf>
    <xf numFmtId="3" fontId="26" fillId="33" borderId="17" xfId="0" applyNumberFormat="1" applyFont="1" applyFill="1" applyBorder="1"/>
    <xf numFmtId="0" fontId="0" fillId="0" borderId="20" xfId="0" applyBorder="1"/>
    <xf numFmtId="0" fontId="2" fillId="0" borderId="19" xfId="0" applyFont="1" applyBorder="1"/>
    <xf numFmtId="0" fontId="23" fillId="0" borderId="0" xfId="0" applyFont="1"/>
    <xf numFmtId="0" fontId="2" fillId="0" borderId="20" xfId="0" applyFont="1" applyBorder="1"/>
    <xf numFmtId="0" fontId="2" fillId="0" borderId="32" xfId="0" applyFont="1" applyBorder="1"/>
    <xf numFmtId="1" fontId="18" fillId="33" borderId="43" xfId="0" applyNumberFormat="1" applyFont="1" applyFill="1" applyBorder="1" applyAlignment="1">
      <alignment horizontal="center" vertical="center"/>
    </xf>
    <xf numFmtId="0" fontId="29" fillId="0" borderId="20" xfId="0" applyFont="1" applyBorder="1"/>
    <xf numFmtId="0" fontId="0" fillId="0" borderId="26" xfId="0" applyBorder="1"/>
    <xf numFmtId="3" fontId="21" fillId="34" borderId="1" xfId="0" applyNumberFormat="1" applyFont="1" applyFill="1" applyBorder="1" applyAlignment="1">
      <alignment horizontal="center" vertical="center"/>
    </xf>
    <xf numFmtId="165" fontId="18" fillId="0" borderId="21" xfId="0" applyNumberFormat="1" applyFont="1" applyBorder="1" applyAlignment="1">
      <alignment horizontal="center" vertical="center"/>
    </xf>
    <xf numFmtId="165" fontId="18" fillId="0" borderId="28" xfId="0" applyNumberFormat="1" applyFont="1" applyBorder="1" applyAlignment="1">
      <alignment horizontal="center" vertical="center"/>
    </xf>
    <xf numFmtId="0" fontId="0" fillId="33" borderId="0" xfId="0" applyFill="1"/>
    <xf numFmtId="0" fontId="2" fillId="33" borderId="0" xfId="0" applyFont="1" applyFill="1"/>
    <xf numFmtId="0" fontId="33" fillId="0" borderId="0" xfId="0" applyFont="1"/>
    <xf numFmtId="3" fontId="33" fillId="0" borderId="0" xfId="0" applyNumberFormat="1" applyFont="1"/>
    <xf numFmtId="164" fontId="33" fillId="0" borderId="0" xfId="0" applyNumberFormat="1" applyFont="1"/>
    <xf numFmtId="0" fontId="32" fillId="0" borderId="20" xfId="0" applyFont="1" applyBorder="1"/>
    <xf numFmtId="3" fontId="35" fillId="0" borderId="0" xfId="0" applyNumberFormat="1" applyFont="1" applyFill="1" applyBorder="1"/>
    <xf numFmtId="3" fontId="28" fillId="0" borderId="1" xfId="0" applyNumberFormat="1" applyFont="1" applyBorder="1"/>
    <xf numFmtId="3" fontId="28" fillId="0" borderId="13" xfId="0" applyNumberFormat="1" applyFont="1" applyBorder="1"/>
    <xf numFmtId="3" fontId="28" fillId="0" borderId="37" xfId="0" applyNumberFormat="1" applyFont="1" applyBorder="1"/>
    <xf numFmtId="3" fontId="28" fillId="0" borderId="17" xfId="0" applyNumberFormat="1" applyFont="1" applyBorder="1"/>
    <xf numFmtId="3" fontId="26" fillId="33" borderId="35" xfId="0" applyNumberFormat="1" applyFont="1" applyFill="1" applyBorder="1"/>
    <xf numFmtId="3" fontId="26" fillId="33" borderId="36" xfId="0" applyNumberFormat="1" applyFont="1" applyFill="1" applyBorder="1"/>
    <xf numFmtId="3" fontId="18" fillId="0" borderId="11" xfId="0" applyNumberFormat="1" applyFont="1" applyBorder="1" applyAlignment="1">
      <alignment horizontal="center" vertical="center"/>
    </xf>
    <xf numFmtId="3" fontId="18" fillId="0" borderId="12" xfId="0" applyNumberFormat="1" applyFont="1" applyBorder="1" applyAlignment="1">
      <alignment horizontal="center" vertical="center"/>
    </xf>
    <xf numFmtId="3" fontId="18" fillId="33" borderId="1" xfId="0" applyNumberFormat="1" applyFont="1" applyFill="1" applyBorder="1" applyAlignment="1">
      <alignment horizontal="center" vertical="center"/>
    </xf>
    <xf numFmtId="3" fontId="18" fillId="33" borderId="38" xfId="0" applyNumberFormat="1" applyFont="1" applyFill="1" applyBorder="1" applyAlignment="1">
      <alignment horizontal="center" vertical="center"/>
    </xf>
    <xf numFmtId="3" fontId="18" fillId="0" borderId="17" xfId="0" applyNumberFormat="1" applyFont="1" applyBorder="1" applyAlignment="1">
      <alignment horizontal="center" vertical="center"/>
    </xf>
    <xf numFmtId="3" fontId="18" fillId="0" borderId="1" xfId="0" applyNumberFormat="1" applyFont="1" applyBorder="1" applyAlignment="1">
      <alignment horizontal="center" vertical="center"/>
    </xf>
    <xf numFmtId="3" fontId="18" fillId="0" borderId="13" xfId="0" applyNumberFormat="1" applyFont="1" applyBorder="1" applyAlignment="1">
      <alignment horizontal="center" vertical="center"/>
    </xf>
    <xf numFmtId="3" fontId="18" fillId="33" borderId="17" xfId="0" applyNumberFormat="1" applyFont="1" applyFill="1" applyBorder="1" applyAlignment="1">
      <alignment horizontal="center" vertical="center"/>
    </xf>
    <xf numFmtId="3" fontId="18" fillId="33" borderId="34"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3" xfId="0" applyNumberFormat="1" applyFont="1" applyFill="1" applyBorder="1" applyAlignment="1">
      <alignment horizontal="center" vertical="center"/>
    </xf>
    <xf numFmtId="3" fontId="21" fillId="33" borderId="0" xfId="0" applyNumberFormat="1" applyFont="1" applyFill="1" applyBorder="1" applyAlignment="1">
      <alignment horizontal="center" vertical="center"/>
    </xf>
    <xf numFmtId="3" fontId="21" fillId="33" borderId="14" xfId="0" applyNumberFormat="1" applyFont="1" applyFill="1" applyBorder="1" applyAlignment="1">
      <alignment horizontal="center" vertical="center"/>
    </xf>
    <xf numFmtId="3" fontId="18" fillId="33" borderId="13" xfId="0" applyNumberFormat="1" applyFont="1" applyFill="1" applyBorder="1" applyAlignment="1">
      <alignment horizontal="center" vertical="center"/>
    </xf>
    <xf numFmtId="3" fontId="21" fillId="33" borderId="1" xfId="0" applyNumberFormat="1" applyFont="1" applyFill="1" applyBorder="1" applyAlignment="1">
      <alignment horizontal="center" vertical="center"/>
    </xf>
    <xf numFmtId="3" fontId="21" fillId="33" borderId="13" xfId="0" applyNumberFormat="1" applyFont="1" applyFill="1" applyBorder="1" applyAlignment="1">
      <alignment horizontal="center" vertical="center"/>
    </xf>
    <xf numFmtId="3" fontId="18" fillId="33" borderId="15" xfId="0" applyNumberFormat="1" applyFont="1" applyFill="1" applyBorder="1" applyAlignment="1">
      <alignment horizontal="center" vertical="center"/>
    </xf>
    <xf numFmtId="3" fontId="18" fillId="33" borderId="16" xfId="0" applyNumberFormat="1" applyFont="1" applyFill="1" applyBorder="1" applyAlignment="1">
      <alignment horizontal="center" vertical="center"/>
    </xf>
    <xf numFmtId="3" fontId="23" fillId="33" borderId="26" xfId="0" applyNumberFormat="1" applyFont="1" applyFill="1" applyBorder="1"/>
    <xf numFmtId="165" fontId="18" fillId="0" borderId="38" xfId="0" applyNumberFormat="1" applyFont="1" applyBorder="1" applyAlignment="1">
      <alignment horizontal="center" vertical="center"/>
    </xf>
    <xf numFmtId="3" fontId="18" fillId="0" borderId="44" xfId="0" applyNumberFormat="1" applyFont="1" applyBorder="1" applyAlignment="1">
      <alignment horizontal="center" vertical="center"/>
    </xf>
    <xf numFmtId="165" fontId="18" fillId="0" borderId="45" xfId="0" applyNumberFormat="1" applyFont="1" applyBorder="1" applyAlignment="1">
      <alignment horizontal="center" vertical="center"/>
    </xf>
    <xf numFmtId="165" fontId="18" fillId="0" borderId="46" xfId="0" applyNumberFormat="1" applyFont="1" applyBorder="1" applyAlignment="1">
      <alignment horizontal="center" vertical="center"/>
    </xf>
    <xf numFmtId="3" fontId="18" fillId="33" borderId="46" xfId="0" applyNumberFormat="1" applyFont="1" applyFill="1" applyBorder="1" applyAlignment="1">
      <alignment horizontal="center" vertical="center"/>
    </xf>
    <xf numFmtId="3" fontId="18" fillId="0" borderId="47" xfId="0" applyNumberFormat="1" applyFont="1" applyBorder="1" applyAlignment="1">
      <alignment horizontal="center" vertical="center"/>
    </xf>
    <xf numFmtId="3" fontId="18" fillId="33" borderId="47" xfId="0" applyNumberFormat="1" applyFont="1" applyFill="1" applyBorder="1" applyAlignment="1">
      <alignment horizontal="center" vertical="center"/>
    </xf>
    <xf numFmtId="3" fontId="18" fillId="0" borderId="47" xfId="0" applyNumberFormat="1" applyFont="1" applyFill="1" applyBorder="1" applyAlignment="1">
      <alignment horizontal="center" vertical="center"/>
    </xf>
    <xf numFmtId="3" fontId="21" fillId="33" borderId="49" xfId="0" applyNumberFormat="1" applyFont="1" applyFill="1" applyBorder="1" applyAlignment="1">
      <alignment horizontal="center" vertical="center"/>
    </xf>
    <xf numFmtId="3" fontId="21" fillId="33" borderId="47" xfId="0" applyNumberFormat="1" applyFont="1" applyFill="1" applyBorder="1" applyAlignment="1">
      <alignment horizontal="center" vertical="center"/>
    </xf>
    <xf numFmtId="9" fontId="18" fillId="34" borderId="50" xfId="44" applyFont="1" applyFill="1" applyBorder="1" applyAlignment="1">
      <alignment horizontal="center" vertical="center"/>
    </xf>
    <xf numFmtId="3" fontId="18" fillId="33" borderId="51" xfId="0" applyNumberFormat="1" applyFont="1" applyFill="1" applyBorder="1" applyAlignment="1">
      <alignment horizontal="center" vertical="center"/>
    </xf>
    <xf numFmtId="0" fontId="36" fillId="0" borderId="0" xfId="0" applyFont="1" applyAlignment="1"/>
    <xf numFmtId="0" fontId="36" fillId="0" borderId="0" xfId="0" applyFont="1"/>
    <xf numFmtId="0" fontId="37" fillId="0" borderId="0" xfId="0" applyFont="1"/>
    <xf numFmtId="0" fontId="2" fillId="0" borderId="0" xfId="0" applyFont="1" applyAlignment="1">
      <alignment horizontal="right"/>
    </xf>
    <xf numFmtId="0" fontId="2" fillId="0" borderId="43" xfId="0" applyFont="1" applyBorder="1" applyAlignment="1">
      <alignment horizontal="right"/>
    </xf>
    <xf numFmtId="3" fontId="18" fillId="33" borderId="48" xfId="0" applyNumberFormat="1" applyFont="1" applyFill="1" applyBorder="1" applyAlignment="1">
      <alignment horizontal="center" vertical="center"/>
    </xf>
    <xf numFmtId="3" fontId="18" fillId="33" borderId="33" xfId="0" applyNumberFormat="1" applyFont="1" applyFill="1" applyBorder="1" applyAlignment="1">
      <alignment horizontal="center" vertical="center"/>
    </xf>
    <xf numFmtId="3" fontId="18" fillId="33" borderId="34" xfId="0" applyNumberFormat="1" applyFont="1" applyFill="1" applyBorder="1" applyAlignment="1">
      <alignment horizontal="center" vertical="center"/>
    </xf>
    <xf numFmtId="0" fontId="0" fillId="0" borderId="0" xfId="0" applyAlignment="1">
      <alignment horizontal="left" vertical="top" wrapText="1"/>
    </xf>
    <xf numFmtId="0" fontId="2" fillId="0" borderId="0" xfId="0" applyFont="1" applyAlignment="1">
      <alignment horizontal="left" vertical="top" wrapText="1"/>
    </xf>
    <xf numFmtId="0" fontId="34" fillId="0" borderId="0" xfId="0" applyFont="1" applyAlignment="1">
      <alignment horizontal="center" vertical="top" wrapText="1"/>
    </xf>
    <xf numFmtId="0" fontId="0" fillId="0" borderId="0" xfId="0" applyFill="1" applyBorder="1" applyAlignment="1">
      <alignment horizontal="center"/>
    </xf>
    <xf numFmtId="0" fontId="0" fillId="0" borderId="0" xfId="0" applyBorder="1" applyAlignment="1">
      <alignment horizontal="center"/>
    </xf>
    <xf numFmtId="0" fontId="21" fillId="0" borderId="30" xfId="0" applyFont="1" applyBorder="1" applyAlignment="1">
      <alignment horizontal="center"/>
    </xf>
    <xf numFmtId="0" fontId="21" fillId="0" borderId="31" xfId="0" applyFont="1" applyBorder="1" applyAlignment="1">
      <alignment horizontal="center"/>
    </xf>
    <xf numFmtId="3" fontId="26" fillId="0" borderId="33" xfId="0" applyNumberFormat="1" applyFont="1" applyBorder="1" applyAlignment="1">
      <alignment horizontal="center"/>
    </xf>
    <xf numFmtId="3" fontId="26" fillId="0" borderId="34" xfId="0" applyNumberFormat="1" applyFont="1" applyBorder="1" applyAlignment="1">
      <alignment horizontal="center"/>
    </xf>
    <xf numFmtId="0" fontId="26" fillId="0" borderId="33" xfId="0" applyFont="1" applyBorder="1" applyAlignment="1">
      <alignment horizontal="center"/>
    </xf>
    <xf numFmtId="0" fontId="26" fillId="0" borderId="34" xfId="0" applyFont="1" applyBorder="1" applyAlignment="1">
      <alignment horizontal="center"/>
    </xf>
  </cellXfs>
  <cellStyles count="45">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Märkus 2" xfId="42" xr:uid="{00000000-0005-0000-0000-000019000000}"/>
    <cellStyle name="Neutral" xfId="8" builtinId="28" customBuiltin="1"/>
    <cellStyle name="Normaallaad 2" xfId="41" xr:uid="{00000000-0005-0000-0000-00001C000000}"/>
    <cellStyle name="Normal" xfId="0" builtinId="0"/>
    <cellStyle name="Normal 3" xfId="43" xr:uid="{00000000-0005-0000-0000-00001D000000}"/>
    <cellStyle name="Output" xfId="10" builtinId="21" customBuiltin="1"/>
    <cellStyle name="Percent" xfId="44" builtinId="5"/>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21035</xdr:colOff>
      <xdr:row>1</xdr:row>
      <xdr:rowOff>34637</xdr:rowOff>
    </xdr:from>
    <xdr:to>
      <xdr:col>14</xdr:col>
      <xdr:colOff>173183</xdr:colOff>
      <xdr:row>17</xdr:row>
      <xdr:rowOff>144999</xdr:rowOff>
    </xdr:to>
    <xdr:pic>
      <xdr:nvPicPr>
        <xdr:cNvPr id="3" name="Picture 2">
          <a:extLst>
            <a:ext uri="{FF2B5EF4-FFF2-40B4-BE49-F238E27FC236}">
              <a16:creationId xmlns:a16="http://schemas.microsoft.com/office/drawing/2014/main" id="{DEF9B050-05A0-2D45-8ED0-FDA36EFA6C3D}"/>
            </a:ext>
          </a:extLst>
        </xdr:cNvPr>
        <xdr:cNvPicPr>
          <a:picLocks noChangeAspect="1"/>
        </xdr:cNvPicPr>
      </xdr:nvPicPr>
      <xdr:blipFill>
        <a:blip xmlns:r="http://schemas.openxmlformats.org/officeDocument/2006/relationships" r:embed="rId1"/>
        <a:stretch>
          <a:fillRect/>
        </a:stretch>
      </xdr:blipFill>
      <xdr:spPr>
        <a:xfrm>
          <a:off x="10550490" y="69273"/>
          <a:ext cx="3858238" cy="14034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34635</xdr:colOff>
      <xdr:row>1</xdr:row>
      <xdr:rowOff>23091</xdr:rowOff>
    </xdr:from>
    <xdr:to>
      <xdr:col>21</xdr:col>
      <xdr:colOff>544691</xdr:colOff>
      <xdr:row>8</xdr:row>
      <xdr:rowOff>144998</xdr:rowOff>
    </xdr:to>
    <xdr:pic>
      <xdr:nvPicPr>
        <xdr:cNvPr id="3" name="Picture 2">
          <a:extLst>
            <a:ext uri="{FF2B5EF4-FFF2-40B4-BE49-F238E27FC236}">
              <a16:creationId xmlns:a16="http://schemas.microsoft.com/office/drawing/2014/main" id="{9C175CA7-2947-0A41-9DC4-023AE24AD8D3}"/>
            </a:ext>
          </a:extLst>
        </xdr:cNvPr>
        <xdr:cNvPicPr>
          <a:picLocks noChangeAspect="1"/>
        </xdr:cNvPicPr>
      </xdr:nvPicPr>
      <xdr:blipFill>
        <a:blip xmlns:r="http://schemas.openxmlformats.org/officeDocument/2006/relationships" r:embed="rId1"/>
        <a:stretch>
          <a:fillRect/>
        </a:stretch>
      </xdr:blipFill>
      <xdr:spPr>
        <a:xfrm>
          <a:off x="11533908" y="161636"/>
          <a:ext cx="3858238" cy="1403453"/>
        </a:xfrm>
        <a:prstGeom prst="rect">
          <a:avLst/>
        </a:prstGeom>
      </xdr:spPr>
    </xdr:pic>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tabSelected="1" zoomScale="110" zoomScaleNormal="110" workbookViewId="0">
      <selection activeCell="A2" sqref="A2:C2"/>
    </sheetView>
  </sheetViews>
  <sheetFormatPr baseColWidth="10" defaultColWidth="8.83203125" defaultRowHeight="15" outlineLevelRow="4"/>
  <cols>
    <col min="1" max="1" width="38.5" customWidth="1"/>
    <col min="2" max="8" width="13.5" customWidth="1"/>
    <col min="9" max="9" width="5.33203125" customWidth="1"/>
    <col min="10" max="10" width="13.5" customWidth="1"/>
  </cols>
  <sheetData>
    <row r="1" spans="1:8" ht="3.75" customHeight="1"/>
    <row r="2" spans="1:8" ht="16">
      <c r="A2" s="105" t="s">
        <v>29</v>
      </c>
      <c r="B2" s="105"/>
      <c r="C2" s="106"/>
      <c r="D2" s="55">
        <v>1000000</v>
      </c>
      <c r="E2" s="20" t="s">
        <v>0</v>
      </c>
      <c r="F2" s="59" t="s">
        <v>58</v>
      </c>
      <c r="G2" s="58"/>
      <c r="H2" s="58"/>
    </row>
    <row r="3" spans="1:8" ht="16">
      <c r="A3" s="105" t="s">
        <v>30</v>
      </c>
      <c r="B3" s="105"/>
      <c r="C3" s="106"/>
      <c r="D3" s="15">
        <v>200000</v>
      </c>
      <c r="E3" s="20" t="s">
        <v>0</v>
      </c>
    </row>
    <row r="4" spans="1:8" ht="5.25" customHeight="1"/>
    <row r="5" spans="1:8" ht="14.25" customHeight="1">
      <c r="A5" s="49" t="s">
        <v>31</v>
      </c>
    </row>
    <row r="6" spans="1:8" ht="5.25" customHeight="1" thickBot="1">
      <c r="A6" s="4"/>
    </row>
    <row r="7" spans="1:8" ht="17" thickBot="1">
      <c r="A7" s="38" t="s">
        <v>28</v>
      </c>
      <c r="B7" s="13">
        <v>2021</v>
      </c>
      <c r="C7" s="6">
        <f>+B7+1</f>
        <v>2022</v>
      </c>
      <c r="D7" s="6">
        <f t="shared" ref="D7:G7" si="0">+C7+1</f>
        <v>2023</v>
      </c>
      <c r="E7" s="6">
        <f t="shared" si="0"/>
        <v>2024</v>
      </c>
      <c r="F7" s="6">
        <f t="shared" si="0"/>
        <v>2025</v>
      </c>
      <c r="G7" s="6">
        <f t="shared" si="0"/>
        <v>2026</v>
      </c>
      <c r="H7" s="7">
        <f>+G7+1</f>
        <v>2027</v>
      </c>
    </row>
    <row r="8" spans="1:8" ht="14.25" customHeight="1">
      <c r="A8" s="47" t="s">
        <v>76</v>
      </c>
      <c r="B8" s="91">
        <v>200000</v>
      </c>
      <c r="C8" s="71">
        <v>500000</v>
      </c>
      <c r="D8" s="71">
        <v>500000</v>
      </c>
      <c r="E8" s="71">
        <v>500000</v>
      </c>
      <c r="F8" s="71">
        <v>500000</v>
      </c>
      <c r="G8" s="71">
        <v>500000</v>
      </c>
      <c r="H8" s="72">
        <v>500000</v>
      </c>
    </row>
    <row r="9" spans="1:8" ht="14.25" customHeight="1">
      <c r="A9" s="47" t="s">
        <v>67</v>
      </c>
      <c r="B9" s="92">
        <v>17</v>
      </c>
      <c r="C9" s="56">
        <v>17</v>
      </c>
      <c r="D9" s="56">
        <v>17.2</v>
      </c>
      <c r="E9" s="56">
        <v>17.399999999999999</v>
      </c>
      <c r="F9" s="56">
        <v>17.600000000000001</v>
      </c>
      <c r="G9" s="56">
        <v>17.8</v>
      </c>
      <c r="H9" s="57">
        <v>18</v>
      </c>
    </row>
    <row r="10" spans="1:8" ht="14.25" hidden="1" customHeight="1" outlineLevel="1">
      <c r="A10" s="47" t="s">
        <v>70</v>
      </c>
      <c r="B10" s="93"/>
      <c r="C10" s="56"/>
      <c r="D10" s="56"/>
      <c r="E10" s="56"/>
      <c r="F10" s="56"/>
      <c r="G10" s="56"/>
      <c r="H10" s="90"/>
    </row>
    <row r="11" spans="1:8" ht="14.25" hidden="1" customHeight="1" outlineLevel="1">
      <c r="A11" s="47" t="s">
        <v>68</v>
      </c>
      <c r="B11" s="93"/>
      <c r="C11" s="56"/>
      <c r="D11" s="56"/>
      <c r="E11" s="56"/>
      <c r="F11" s="56"/>
      <c r="G11" s="56"/>
      <c r="H11" s="90"/>
    </row>
    <row r="12" spans="1:8" ht="14.25" hidden="1" customHeight="1" outlineLevel="2">
      <c r="A12" s="47" t="s">
        <v>71</v>
      </c>
      <c r="B12" s="93"/>
      <c r="C12" s="56"/>
      <c r="D12" s="56"/>
      <c r="E12" s="56"/>
      <c r="F12" s="56"/>
      <c r="G12" s="56"/>
      <c r="H12" s="90"/>
    </row>
    <row r="13" spans="1:8" ht="14.25" hidden="1" customHeight="1" outlineLevel="2">
      <c r="A13" s="47" t="s">
        <v>69</v>
      </c>
      <c r="B13" s="93"/>
      <c r="C13" s="56"/>
      <c r="D13" s="56"/>
      <c r="E13" s="56"/>
      <c r="F13" s="56"/>
      <c r="G13" s="56"/>
      <c r="H13" s="90"/>
    </row>
    <row r="14" spans="1:8" ht="14.25" hidden="1" customHeight="1" outlineLevel="3">
      <c r="A14" s="47" t="s">
        <v>72</v>
      </c>
      <c r="B14" s="93"/>
      <c r="C14" s="56"/>
      <c r="D14" s="56"/>
      <c r="E14" s="56"/>
      <c r="F14" s="56"/>
      <c r="G14" s="56"/>
      <c r="H14" s="90"/>
    </row>
    <row r="15" spans="1:8" ht="14.25" hidden="1" customHeight="1" outlineLevel="3">
      <c r="A15" s="47" t="s">
        <v>73</v>
      </c>
      <c r="B15" s="93"/>
      <c r="C15" s="56"/>
      <c r="D15" s="56"/>
      <c r="E15" s="56"/>
      <c r="F15" s="56"/>
      <c r="G15" s="56"/>
      <c r="H15" s="90"/>
    </row>
    <row r="16" spans="1:8" ht="14.25" hidden="1" customHeight="1" outlineLevel="4">
      <c r="A16" s="47" t="s">
        <v>74</v>
      </c>
      <c r="B16" s="93"/>
      <c r="C16" s="56"/>
      <c r="D16" s="56"/>
      <c r="E16" s="56"/>
      <c r="F16" s="56"/>
      <c r="G16" s="56"/>
      <c r="H16" s="90"/>
    </row>
    <row r="17" spans="1:10" ht="14.25" hidden="1" customHeight="1" outlineLevel="4">
      <c r="A17" s="47" t="s">
        <v>75</v>
      </c>
      <c r="B17" s="93"/>
      <c r="C17" s="56"/>
      <c r="D17" s="56"/>
      <c r="E17" s="56"/>
      <c r="F17" s="56"/>
      <c r="G17" s="56"/>
      <c r="H17" s="90"/>
    </row>
    <row r="18" spans="1:10" ht="14.25" customHeight="1" collapsed="1">
      <c r="A18" s="47" t="s">
        <v>1</v>
      </c>
      <c r="B18" s="94">
        <f>+B8*B9+B10*B11+B12*B13+B14*B15+B16*B17</f>
        <v>3400000</v>
      </c>
      <c r="C18" s="73">
        <f>+C8*C9+C10*C11+C12*C13+C14*C15+C16*C17</f>
        <v>8500000</v>
      </c>
      <c r="D18" s="73">
        <f t="shared" ref="D18:H18" si="1">+D8*D9+D10*D11+D12*D13+D14*D15+D16*D17</f>
        <v>8600000</v>
      </c>
      <c r="E18" s="73">
        <f t="shared" si="1"/>
        <v>8700000</v>
      </c>
      <c r="F18" s="73">
        <f t="shared" si="1"/>
        <v>8800000</v>
      </c>
      <c r="G18" s="73">
        <f t="shared" si="1"/>
        <v>8900000</v>
      </c>
      <c r="H18" s="74">
        <f t="shared" si="1"/>
        <v>9000000</v>
      </c>
    </row>
    <row r="19" spans="1:10" ht="14.25" customHeight="1">
      <c r="A19" s="47" t="s">
        <v>2</v>
      </c>
      <c r="B19" s="95"/>
      <c r="C19" s="76"/>
      <c r="D19" s="76"/>
      <c r="E19" s="76"/>
      <c r="F19" s="76"/>
      <c r="G19" s="76"/>
      <c r="H19" s="77"/>
      <c r="J19" s="104" t="s">
        <v>79</v>
      </c>
    </row>
    <row r="20" spans="1:10" ht="14.25" customHeight="1">
      <c r="A20" s="47" t="s">
        <v>3</v>
      </c>
      <c r="B20" s="96">
        <f>B18+B19</f>
        <v>3400000</v>
      </c>
      <c r="C20" s="78">
        <f>C18+C19</f>
        <v>8500000</v>
      </c>
      <c r="D20" s="78">
        <f t="shared" ref="D20:G20" si="2">D18+D19</f>
        <v>8600000</v>
      </c>
      <c r="E20" s="78">
        <f t="shared" si="2"/>
        <v>8700000</v>
      </c>
      <c r="F20" s="78">
        <f t="shared" si="2"/>
        <v>8800000</v>
      </c>
      <c r="G20" s="78">
        <f t="shared" si="2"/>
        <v>8900000</v>
      </c>
      <c r="H20" s="79">
        <f>H18+H19</f>
        <v>9000000</v>
      </c>
      <c r="J20" s="104" t="s">
        <v>77</v>
      </c>
    </row>
    <row r="21" spans="1:10" ht="14.25" customHeight="1">
      <c r="A21" s="47" t="s">
        <v>4</v>
      </c>
      <c r="B21" s="107"/>
      <c r="C21" s="108"/>
      <c r="D21" s="108"/>
      <c r="E21" s="108"/>
      <c r="F21" s="108"/>
      <c r="G21" s="108"/>
      <c r="H21" s="109"/>
      <c r="J21" s="102" t="s">
        <v>80</v>
      </c>
    </row>
    <row r="22" spans="1:10" ht="14.25" customHeight="1">
      <c r="A22" s="47" t="s">
        <v>5</v>
      </c>
      <c r="B22" s="95"/>
      <c r="C22" s="76"/>
      <c r="D22" s="76"/>
      <c r="E22" s="76"/>
      <c r="F22" s="76"/>
      <c r="G22" s="76"/>
      <c r="H22" s="77"/>
      <c r="J22" s="103" t="s">
        <v>81</v>
      </c>
    </row>
    <row r="23" spans="1:10" ht="14.25" customHeight="1">
      <c r="A23" s="47" t="s">
        <v>6</v>
      </c>
      <c r="B23" s="95">
        <f t="shared" ref="B23:H23" si="3">+B8*12</f>
        <v>2400000</v>
      </c>
      <c r="C23" s="75">
        <f t="shared" si="3"/>
        <v>6000000</v>
      </c>
      <c r="D23" s="75">
        <f t="shared" si="3"/>
        <v>6000000</v>
      </c>
      <c r="E23" s="75">
        <f t="shared" si="3"/>
        <v>6000000</v>
      </c>
      <c r="F23" s="75">
        <f t="shared" si="3"/>
        <v>6000000</v>
      </c>
      <c r="G23" s="75">
        <f t="shared" si="3"/>
        <v>6000000</v>
      </c>
      <c r="H23" s="77">
        <f t="shared" si="3"/>
        <v>6000000</v>
      </c>
      <c r="J23" s="104" t="s">
        <v>78</v>
      </c>
    </row>
    <row r="24" spans="1:10" ht="14.25" customHeight="1">
      <c r="A24" s="47" t="s">
        <v>7</v>
      </c>
      <c r="B24" s="95">
        <v>18000</v>
      </c>
      <c r="C24" s="76">
        <v>50000</v>
      </c>
      <c r="D24" s="76">
        <v>55000</v>
      </c>
      <c r="E24" s="76">
        <v>60000</v>
      </c>
      <c r="F24" s="76">
        <v>65000</v>
      </c>
      <c r="G24" s="76">
        <v>70000</v>
      </c>
      <c r="H24" s="77">
        <v>75000</v>
      </c>
      <c r="J24" s="104" t="s">
        <v>82</v>
      </c>
    </row>
    <row r="25" spans="1:10" ht="14.25" customHeight="1">
      <c r="A25" s="47" t="s">
        <v>55</v>
      </c>
      <c r="B25" s="95">
        <v>40000</v>
      </c>
      <c r="C25" s="76">
        <v>50000</v>
      </c>
      <c r="D25" s="76">
        <v>52500</v>
      </c>
      <c r="E25" s="76">
        <v>55000</v>
      </c>
      <c r="F25" s="76">
        <v>57500</v>
      </c>
      <c r="G25" s="76">
        <v>60000</v>
      </c>
      <c r="H25" s="77">
        <v>62500</v>
      </c>
    </row>
    <row r="26" spans="1:10" ht="14.25" customHeight="1">
      <c r="A26" s="47" t="s">
        <v>8</v>
      </c>
      <c r="B26" s="95">
        <v>170000</v>
      </c>
      <c r="C26" s="76">
        <v>300000</v>
      </c>
      <c r="D26" s="76">
        <v>315000</v>
      </c>
      <c r="E26" s="76">
        <v>330000</v>
      </c>
      <c r="F26" s="76">
        <v>345000</v>
      </c>
      <c r="G26" s="76">
        <v>360000</v>
      </c>
      <c r="H26" s="77">
        <v>375000</v>
      </c>
    </row>
    <row r="27" spans="1:10" ht="14.25" customHeight="1">
      <c r="A27" s="47" t="s">
        <v>9</v>
      </c>
      <c r="B27" s="95">
        <v>140000</v>
      </c>
      <c r="C27" s="76">
        <v>300000</v>
      </c>
      <c r="D27" s="76">
        <v>310000</v>
      </c>
      <c r="E27" s="76">
        <v>320000</v>
      </c>
      <c r="F27" s="76">
        <v>330000</v>
      </c>
      <c r="G27" s="76">
        <v>340000</v>
      </c>
      <c r="H27" s="77">
        <v>350000</v>
      </c>
    </row>
    <row r="28" spans="1:10" ht="14.25" customHeight="1">
      <c r="A28" s="47" t="s">
        <v>10</v>
      </c>
      <c r="B28" s="95">
        <f>10*2000*9</f>
        <v>180000</v>
      </c>
      <c r="C28" s="76">
        <f>10*12*2000</f>
        <v>240000</v>
      </c>
      <c r="D28" s="76">
        <f>10*12*2000*1.03</f>
        <v>247200</v>
      </c>
      <c r="E28" s="76">
        <f>+D28*1.03</f>
        <v>254616</v>
      </c>
      <c r="F28" s="76">
        <f>+E28*1.03</f>
        <v>262254.48</v>
      </c>
      <c r="G28" s="76">
        <f>+F28*1.03</f>
        <v>270122.11439999996</v>
      </c>
      <c r="H28" s="77">
        <f>+G28*1.03</f>
        <v>278225.77783199999</v>
      </c>
    </row>
    <row r="29" spans="1:10" ht="14.25" customHeight="1">
      <c r="A29" s="47" t="s">
        <v>11</v>
      </c>
      <c r="B29" s="95">
        <f>+B28*0.33</f>
        <v>59400</v>
      </c>
      <c r="C29" s="76">
        <f>+C28*0.33</f>
        <v>79200</v>
      </c>
      <c r="D29" s="76">
        <f t="shared" ref="D29:G29" si="4">+D28*0.33</f>
        <v>81576</v>
      </c>
      <c r="E29" s="76">
        <f t="shared" si="4"/>
        <v>84023.28</v>
      </c>
      <c r="F29" s="76">
        <f t="shared" si="4"/>
        <v>86543.978399999993</v>
      </c>
      <c r="G29" s="76">
        <f t="shared" si="4"/>
        <v>89140.297751999999</v>
      </c>
      <c r="H29" s="77">
        <f>+H28*0.33</f>
        <v>91814.506684560009</v>
      </c>
    </row>
    <row r="30" spans="1:10" ht="14.25" customHeight="1">
      <c r="A30" s="47" t="s">
        <v>12</v>
      </c>
      <c r="B30" s="97">
        <v>75000</v>
      </c>
      <c r="C30" s="80">
        <v>100000</v>
      </c>
      <c r="D30" s="80">
        <v>100000</v>
      </c>
      <c r="E30" s="80">
        <v>100000</v>
      </c>
      <c r="F30" s="80">
        <v>100000</v>
      </c>
      <c r="G30" s="80">
        <v>100000</v>
      </c>
      <c r="H30" s="81">
        <v>100000</v>
      </c>
    </row>
    <row r="31" spans="1:10" ht="14.25" customHeight="1">
      <c r="A31" s="47" t="s">
        <v>13</v>
      </c>
      <c r="B31" s="97">
        <v>8000</v>
      </c>
      <c r="C31" s="80">
        <v>10000</v>
      </c>
      <c r="D31" s="80">
        <v>10000</v>
      </c>
      <c r="E31" s="80">
        <v>10000</v>
      </c>
      <c r="F31" s="80">
        <v>10000</v>
      </c>
      <c r="G31" s="80">
        <v>10000</v>
      </c>
      <c r="H31" s="81">
        <v>10000</v>
      </c>
    </row>
    <row r="32" spans="1:10" ht="14.25" customHeight="1">
      <c r="A32" s="47" t="s">
        <v>14</v>
      </c>
      <c r="B32" s="97">
        <v>5000</v>
      </c>
      <c r="C32" s="80">
        <v>6000</v>
      </c>
      <c r="D32" s="80">
        <v>6500</v>
      </c>
      <c r="E32" s="80">
        <v>7000</v>
      </c>
      <c r="F32" s="80">
        <v>7500</v>
      </c>
      <c r="G32" s="80">
        <v>8000</v>
      </c>
      <c r="H32" s="81">
        <v>9000</v>
      </c>
    </row>
    <row r="33" spans="1:10" ht="14.25" customHeight="1">
      <c r="A33" s="47" t="s">
        <v>15</v>
      </c>
      <c r="B33" s="95">
        <v>8000</v>
      </c>
      <c r="C33" s="76">
        <v>15000</v>
      </c>
      <c r="D33" s="76">
        <v>15500</v>
      </c>
      <c r="E33" s="76">
        <v>16000</v>
      </c>
      <c r="F33" s="76">
        <v>17000</v>
      </c>
      <c r="G33" s="76">
        <v>18000</v>
      </c>
      <c r="H33" s="77">
        <v>19000</v>
      </c>
    </row>
    <row r="34" spans="1:10" ht="14.25" customHeight="1">
      <c r="A34" s="47" t="s">
        <v>16</v>
      </c>
      <c r="B34" s="96">
        <f>SUM(B22:B33)</f>
        <v>3103400</v>
      </c>
      <c r="C34" s="78">
        <f t="shared" ref="C34:H34" si="5">SUM(C22:C33)</f>
        <v>7150200</v>
      </c>
      <c r="D34" s="78">
        <f t="shared" si="5"/>
        <v>7193276</v>
      </c>
      <c r="E34" s="78">
        <f t="shared" si="5"/>
        <v>7236639.2800000003</v>
      </c>
      <c r="F34" s="78">
        <f t="shared" si="5"/>
        <v>7280798.4584000008</v>
      </c>
      <c r="G34" s="78">
        <f t="shared" si="5"/>
        <v>7325262.4121520007</v>
      </c>
      <c r="H34" s="79">
        <f t="shared" si="5"/>
        <v>7370540.2845165599</v>
      </c>
    </row>
    <row r="35" spans="1:10" ht="14.25" customHeight="1">
      <c r="A35" s="47" t="s">
        <v>17</v>
      </c>
      <c r="B35" s="98">
        <f>B20-B34</f>
        <v>296600</v>
      </c>
      <c r="C35" s="82">
        <f t="shared" ref="C35:H35" si="6">C20-C34</f>
        <v>1349800</v>
      </c>
      <c r="D35" s="82">
        <f t="shared" si="6"/>
        <v>1406724</v>
      </c>
      <c r="E35" s="82">
        <f t="shared" si="6"/>
        <v>1463360.7199999997</v>
      </c>
      <c r="F35" s="82">
        <f t="shared" si="6"/>
        <v>1519201.5415999992</v>
      </c>
      <c r="G35" s="82">
        <f t="shared" si="6"/>
        <v>1574737.5878479993</v>
      </c>
      <c r="H35" s="83">
        <f t="shared" si="6"/>
        <v>1629459.7154834401</v>
      </c>
    </row>
    <row r="36" spans="1:10" ht="14.25" customHeight="1">
      <c r="A36" s="47" t="s">
        <v>18</v>
      </c>
      <c r="B36" s="96"/>
      <c r="C36" s="73"/>
      <c r="D36" s="73"/>
      <c r="E36" s="73"/>
      <c r="F36" s="73"/>
      <c r="G36" s="73"/>
      <c r="H36" s="84"/>
    </row>
    <row r="37" spans="1:10" ht="14.25" customHeight="1">
      <c r="A37" s="47" t="s">
        <v>20</v>
      </c>
      <c r="B37" s="95">
        <v>12000</v>
      </c>
      <c r="C37" s="76">
        <v>10000</v>
      </c>
      <c r="D37" s="76">
        <v>8000</v>
      </c>
      <c r="E37" s="76">
        <v>6000</v>
      </c>
      <c r="F37" s="76">
        <v>4000</v>
      </c>
      <c r="G37" s="76">
        <v>2000</v>
      </c>
      <c r="H37" s="77"/>
    </row>
    <row r="38" spans="1:10" ht="14.25" customHeight="1">
      <c r="A38" s="53" t="s">
        <v>19</v>
      </c>
      <c r="B38" s="95"/>
      <c r="C38" s="76"/>
      <c r="D38" s="76"/>
      <c r="E38" s="76"/>
      <c r="F38" s="76"/>
      <c r="G38" s="76"/>
      <c r="H38" s="77"/>
      <c r="I38" s="37"/>
    </row>
    <row r="39" spans="1:10" ht="14.25" customHeight="1">
      <c r="A39" s="47" t="s">
        <v>21</v>
      </c>
      <c r="B39" s="96">
        <f>B37+B38</f>
        <v>12000</v>
      </c>
      <c r="C39" s="73">
        <f t="shared" ref="C39:H39" si="7">C37+C38</f>
        <v>10000</v>
      </c>
      <c r="D39" s="73">
        <f t="shared" si="7"/>
        <v>8000</v>
      </c>
      <c r="E39" s="73">
        <f t="shared" si="7"/>
        <v>6000</v>
      </c>
      <c r="F39" s="73">
        <f t="shared" si="7"/>
        <v>4000</v>
      </c>
      <c r="G39" s="73">
        <f t="shared" si="7"/>
        <v>2000</v>
      </c>
      <c r="H39" s="84">
        <f t="shared" si="7"/>
        <v>0</v>
      </c>
    </row>
    <row r="40" spans="1:10" ht="14.25" customHeight="1">
      <c r="A40" s="47" t="s">
        <v>22</v>
      </c>
      <c r="B40" s="95">
        <f>B35-B39</f>
        <v>284600</v>
      </c>
      <c r="C40" s="76">
        <f t="shared" ref="C40:H40" si="8">C35-C39</f>
        <v>1339800</v>
      </c>
      <c r="D40" s="76">
        <f t="shared" si="8"/>
        <v>1398724</v>
      </c>
      <c r="E40" s="76">
        <f t="shared" si="8"/>
        <v>1457360.7199999997</v>
      </c>
      <c r="F40" s="76">
        <f t="shared" si="8"/>
        <v>1515201.5415999992</v>
      </c>
      <c r="G40" s="76">
        <f t="shared" si="8"/>
        <v>1572737.5878479993</v>
      </c>
      <c r="H40" s="77">
        <f t="shared" si="8"/>
        <v>1629459.7154834401</v>
      </c>
    </row>
    <row r="41" spans="1:10" ht="14.25" customHeight="1">
      <c r="A41" s="47" t="s">
        <v>23</v>
      </c>
      <c r="B41" s="95"/>
      <c r="C41" s="76"/>
      <c r="D41" s="76"/>
      <c r="E41" s="76"/>
      <c r="F41" s="76"/>
      <c r="G41" s="76"/>
      <c r="H41" s="77"/>
    </row>
    <row r="42" spans="1:10" ht="14.25" customHeight="1">
      <c r="A42" s="47" t="s">
        <v>24</v>
      </c>
      <c r="B42" s="99">
        <f>B40-B41</f>
        <v>284600</v>
      </c>
      <c r="C42" s="85">
        <f t="shared" ref="C42:H42" si="9">C40-C41</f>
        <v>1339800</v>
      </c>
      <c r="D42" s="85">
        <f t="shared" si="9"/>
        <v>1398724</v>
      </c>
      <c r="E42" s="85">
        <f t="shared" si="9"/>
        <v>1457360.7199999997</v>
      </c>
      <c r="F42" s="85">
        <f t="shared" si="9"/>
        <v>1515201.5415999992</v>
      </c>
      <c r="G42" s="85">
        <f t="shared" si="9"/>
        <v>1572737.5878479993</v>
      </c>
      <c r="H42" s="86">
        <f t="shared" si="9"/>
        <v>1629459.7154834401</v>
      </c>
    </row>
    <row r="43" spans="1:10" ht="14.25" customHeight="1">
      <c r="A43" s="47" t="s">
        <v>25</v>
      </c>
      <c r="B43" s="98">
        <f t="shared" ref="B43:H43" si="10">B42+B30</f>
        <v>359600</v>
      </c>
      <c r="C43" s="82">
        <f t="shared" si="10"/>
        <v>1439800</v>
      </c>
      <c r="D43" s="82">
        <f t="shared" si="10"/>
        <v>1498724</v>
      </c>
      <c r="E43" s="82">
        <f t="shared" si="10"/>
        <v>1557360.7199999997</v>
      </c>
      <c r="F43" s="82">
        <f t="shared" si="10"/>
        <v>1615201.5415999992</v>
      </c>
      <c r="G43" s="82">
        <f t="shared" si="10"/>
        <v>1672737.5878479993</v>
      </c>
      <c r="H43" s="83">
        <f t="shared" si="10"/>
        <v>1729459.7154834401</v>
      </c>
    </row>
    <row r="44" spans="1:10" ht="14.25" customHeight="1">
      <c r="A44" s="47" t="s">
        <v>26</v>
      </c>
      <c r="B44" s="100">
        <v>0.09</v>
      </c>
      <c r="C44" s="41">
        <f>+B44</f>
        <v>0.09</v>
      </c>
      <c r="D44" s="41">
        <f t="shared" ref="D44:G44" si="11">+C44</f>
        <v>0.09</v>
      </c>
      <c r="E44" s="41">
        <f t="shared" si="11"/>
        <v>0.09</v>
      </c>
      <c r="F44" s="41">
        <f t="shared" si="11"/>
        <v>0.09</v>
      </c>
      <c r="G44" s="41">
        <f t="shared" si="11"/>
        <v>0.09</v>
      </c>
      <c r="H44" s="42">
        <f>+G44</f>
        <v>0.09</v>
      </c>
    </row>
    <row r="45" spans="1:10" ht="14.25" customHeight="1" thickBot="1">
      <c r="A45" s="47" t="s">
        <v>27</v>
      </c>
      <c r="B45" s="101">
        <f>B43/(1+B44)^B46</f>
        <v>329908.25688073394</v>
      </c>
      <c r="C45" s="87">
        <f t="shared" ref="C45:H45" si="12">C43/(1+C44)^C46</f>
        <v>1211850.8543051931</v>
      </c>
      <c r="D45" s="87">
        <f t="shared" si="12"/>
        <v>1157289.9139710383</v>
      </c>
      <c r="E45" s="87">
        <f t="shared" si="12"/>
        <v>1103273.5967706461</v>
      </c>
      <c r="F45" s="87">
        <f>F43/(1+F44)^F46</f>
        <v>1049770.1770833118</v>
      </c>
      <c r="G45" s="87">
        <f t="shared" si="12"/>
        <v>997398.77007651399</v>
      </c>
      <c r="H45" s="88">
        <f t="shared" si="12"/>
        <v>946073.68944642204</v>
      </c>
      <c r="J45" s="17"/>
    </row>
    <row r="46" spans="1:10" ht="17" hidden="1" thickBot="1">
      <c r="A46" s="47"/>
      <c r="B46" s="52">
        <v>1</v>
      </c>
      <c r="C46" s="39">
        <v>2</v>
      </c>
      <c r="D46" s="39">
        <v>3</v>
      </c>
      <c r="E46" s="39">
        <v>4</v>
      </c>
      <c r="F46" s="39">
        <v>5</v>
      </c>
      <c r="G46" s="39">
        <v>6</v>
      </c>
      <c r="H46" s="40">
        <v>7</v>
      </c>
      <c r="J46" s="12"/>
    </row>
    <row r="47" spans="1:10" ht="17" thickBot="1">
      <c r="A47" s="54" t="s">
        <v>32</v>
      </c>
      <c r="B47" s="43">
        <f>+B35/B18</f>
        <v>8.7235294117647064E-2</v>
      </c>
      <c r="C47" s="44">
        <f t="shared" ref="C47:H47" si="13">+C35/C18</f>
        <v>0.1588</v>
      </c>
      <c r="D47" s="44">
        <f t="shared" si="13"/>
        <v>0.16357255813953489</v>
      </c>
      <c r="E47" s="44">
        <f t="shared" si="13"/>
        <v>0.16820238160919537</v>
      </c>
      <c r="F47" s="44">
        <f t="shared" si="13"/>
        <v>0.17263653881818172</v>
      </c>
      <c r="G47" s="44">
        <f t="shared" si="13"/>
        <v>0.17693680762337072</v>
      </c>
      <c r="H47" s="45">
        <f t="shared" si="13"/>
        <v>0.18105107949816002</v>
      </c>
      <c r="J47" s="12"/>
    </row>
    <row r="48" spans="1:10" ht="2.25" customHeight="1" thickBot="1">
      <c r="A48" s="2"/>
      <c r="B48" s="3"/>
      <c r="C48" s="1"/>
      <c r="H48" s="11"/>
      <c r="I48" s="16"/>
      <c r="J48" s="17"/>
    </row>
    <row r="49" spans="1:9" ht="17" thickBot="1">
      <c r="A49" s="18" t="s">
        <v>52</v>
      </c>
      <c r="B49" s="89">
        <f>SUM(B45:H45)-D2+D3</f>
        <v>5995565.2585338596</v>
      </c>
      <c r="C49" s="19" t="str">
        <f>E2</f>
        <v>€</v>
      </c>
      <c r="D49" s="5" t="s">
        <v>53</v>
      </c>
      <c r="I49" s="16"/>
    </row>
    <row r="51" spans="1:9">
      <c r="A51" s="11" t="s">
        <v>57</v>
      </c>
    </row>
    <row r="52" spans="1:9">
      <c r="A52" s="110" t="s">
        <v>66</v>
      </c>
      <c r="B52" s="110"/>
      <c r="C52" s="110"/>
      <c r="D52" s="110"/>
      <c r="E52" s="110"/>
      <c r="F52" s="110"/>
      <c r="G52" s="110"/>
      <c r="H52" s="110"/>
    </row>
    <row r="53" spans="1:9" ht="46.5" customHeight="1">
      <c r="A53" s="110"/>
      <c r="B53" s="110"/>
      <c r="C53" s="110"/>
      <c r="D53" s="110"/>
      <c r="E53" s="110"/>
      <c r="F53" s="110"/>
      <c r="G53" s="110"/>
      <c r="H53" s="110"/>
    </row>
    <row r="54" spans="1:9">
      <c r="A54" s="110"/>
      <c r="B54" s="110"/>
      <c r="C54" s="110"/>
      <c r="D54" s="110"/>
      <c r="E54" s="110"/>
      <c r="F54" s="110"/>
      <c r="G54" s="110"/>
      <c r="H54" s="110"/>
    </row>
    <row r="55" spans="1:9">
      <c r="A55" s="110"/>
      <c r="B55" s="110"/>
      <c r="C55" s="110"/>
      <c r="D55" s="110"/>
      <c r="E55" s="110"/>
      <c r="F55" s="110"/>
      <c r="G55" s="110"/>
      <c r="H55" s="110"/>
    </row>
    <row r="56" spans="1:9">
      <c r="A56" s="11" t="s">
        <v>56</v>
      </c>
    </row>
    <row r="57" spans="1:9">
      <c r="A57" s="111" t="s">
        <v>63</v>
      </c>
      <c r="B57" s="111"/>
      <c r="C57" s="111"/>
      <c r="D57" s="111"/>
      <c r="E57" s="111"/>
      <c r="F57" s="111"/>
      <c r="G57" s="111"/>
      <c r="H57" s="111"/>
    </row>
  </sheetData>
  <mergeCells count="5">
    <mergeCell ref="A2:C2"/>
    <mergeCell ref="A3:C3"/>
    <mergeCell ref="B21:H21"/>
    <mergeCell ref="A52:H55"/>
    <mergeCell ref="A57:H57"/>
  </mergeCells>
  <pageMargins left="0.51181102362204722" right="0.31496062992125984" top="0.74803149606299213" bottom="0.15748031496062992"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
  <sheetViews>
    <sheetView zoomScale="110" zoomScaleNormal="110" workbookViewId="0">
      <selection activeCell="A2" sqref="A2"/>
    </sheetView>
  </sheetViews>
  <sheetFormatPr baseColWidth="10" defaultColWidth="8.83203125" defaultRowHeight="15"/>
  <cols>
    <col min="1" max="1" width="32.1640625" customWidth="1"/>
    <col min="2" max="4" width="8.5" customWidth="1"/>
    <col min="14" max="14" width="2.1640625" customWidth="1"/>
    <col min="15" max="15" width="9.5" customWidth="1"/>
    <col min="16" max="16" width="2.5" customWidth="1"/>
  </cols>
  <sheetData>
    <row r="1" spans="1:17" ht="11.25" customHeight="1"/>
    <row r="2" spans="1:17" ht="16">
      <c r="A2" s="49" t="s">
        <v>33</v>
      </c>
    </row>
    <row r="3" spans="1:17" ht="10" customHeight="1" thickBot="1">
      <c r="C3" s="113"/>
      <c r="D3" s="113"/>
      <c r="F3" s="114"/>
      <c r="G3" s="114"/>
      <c r="H3" s="114"/>
      <c r="I3" s="114"/>
      <c r="J3" s="114"/>
      <c r="K3" s="114"/>
      <c r="L3" s="114"/>
      <c r="M3" s="114"/>
    </row>
    <row r="4" spans="1:17" ht="16">
      <c r="A4" s="48" t="s">
        <v>34</v>
      </c>
      <c r="B4" s="115" t="s">
        <v>54</v>
      </c>
      <c r="C4" s="115"/>
      <c r="D4" s="115"/>
      <c r="E4" s="115"/>
      <c r="F4" s="115"/>
      <c r="G4" s="115"/>
      <c r="H4" s="115"/>
      <c r="I4" s="115"/>
      <c r="J4" s="115"/>
      <c r="K4" s="115"/>
      <c r="L4" s="115"/>
      <c r="M4" s="116"/>
      <c r="O4" s="112" t="s">
        <v>62</v>
      </c>
    </row>
    <row r="5" spans="1:17" ht="17" thickBot="1">
      <c r="A5" s="8"/>
      <c r="B5" s="14">
        <v>1</v>
      </c>
      <c r="C5" s="9">
        <f>+B5+1</f>
        <v>2</v>
      </c>
      <c r="D5" s="9">
        <f t="shared" ref="D5:G5" si="0">+C5+1</f>
        <v>3</v>
      </c>
      <c r="E5" s="9">
        <f t="shared" si="0"/>
        <v>4</v>
      </c>
      <c r="F5" s="9">
        <f t="shared" si="0"/>
        <v>5</v>
      </c>
      <c r="G5" s="9">
        <f t="shared" si="0"/>
        <v>6</v>
      </c>
      <c r="H5" s="9">
        <f t="shared" ref="H5" si="1">+G5+1</f>
        <v>7</v>
      </c>
      <c r="I5" s="9">
        <f t="shared" ref="I5" si="2">+H5+1</f>
        <v>8</v>
      </c>
      <c r="J5" s="9">
        <f t="shared" ref="J5" si="3">+I5+1</f>
        <v>9</v>
      </c>
      <c r="K5" s="9">
        <f t="shared" ref="K5" si="4">+J5+1</f>
        <v>10</v>
      </c>
      <c r="L5" s="9">
        <f t="shared" ref="L5" si="5">+K5+1</f>
        <v>11</v>
      </c>
      <c r="M5" s="10">
        <f t="shared" ref="M5" si="6">+L5+1</f>
        <v>12</v>
      </c>
      <c r="O5" s="112"/>
    </row>
    <row r="6" spans="1:17" ht="14.25" customHeight="1">
      <c r="A6" s="50" t="s">
        <v>35</v>
      </c>
      <c r="B6" s="21">
        <v>0</v>
      </c>
      <c r="C6" s="22">
        <f>B34</f>
        <v>399600</v>
      </c>
      <c r="D6" s="22">
        <f>C34</f>
        <v>395200</v>
      </c>
      <c r="E6" s="22">
        <f>D34</f>
        <v>189500</v>
      </c>
      <c r="F6" s="22">
        <f t="shared" ref="F6:G6" si="7">E34</f>
        <v>86000</v>
      </c>
      <c r="G6" s="22">
        <f t="shared" si="7"/>
        <v>-72490</v>
      </c>
      <c r="H6" s="22">
        <f t="shared" ref="H6" si="8">G34</f>
        <v>-196570</v>
      </c>
      <c r="I6" s="22">
        <f t="shared" ref="I6" si="9">H34</f>
        <v>-355140</v>
      </c>
      <c r="J6" s="22">
        <f t="shared" ref="J6" si="10">I34</f>
        <v>-543200</v>
      </c>
      <c r="K6" s="22">
        <f t="shared" ref="K6" si="11">J34</f>
        <v>-636750</v>
      </c>
      <c r="L6" s="22">
        <f t="shared" ref="L6" si="12">K34</f>
        <v>-655790</v>
      </c>
      <c r="M6" s="23">
        <f t="shared" ref="M6" si="13">L34</f>
        <v>-549870</v>
      </c>
      <c r="O6" s="60"/>
    </row>
    <row r="7" spans="1:17" ht="14.25" customHeight="1">
      <c r="A7" s="47" t="s">
        <v>36</v>
      </c>
      <c r="B7" s="117"/>
      <c r="C7" s="117"/>
      <c r="D7" s="117"/>
      <c r="E7" s="117"/>
      <c r="F7" s="117"/>
      <c r="G7" s="117"/>
      <c r="H7" s="117"/>
      <c r="I7" s="117"/>
      <c r="J7" s="117"/>
      <c r="K7" s="117"/>
      <c r="L7" s="117"/>
      <c r="M7" s="118"/>
      <c r="O7" s="60"/>
    </row>
    <row r="8" spans="1:17" ht="14.25" customHeight="1">
      <c r="A8" s="47" t="s">
        <v>37</v>
      </c>
      <c r="B8" s="24">
        <v>400000</v>
      </c>
      <c r="C8" s="25"/>
      <c r="D8" s="25"/>
      <c r="E8" s="25"/>
      <c r="F8" s="25"/>
      <c r="G8" s="25"/>
      <c r="H8" s="26"/>
      <c r="I8" s="26"/>
      <c r="J8" s="26"/>
      <c r="K8" s="26"/>
      <c r="L8" s="26"/>
      <c r="M8" s="27"/>
      <c r="O8" s="60"/>
    </row>
    <row r="9" spans="1:17" ht="14.25" customHeight="1">
      <c r="A9" s="47" t="s">
        <v>38</v>
      </c>
      <c r="B9" s="24"/>
      <c r="C9" s="25"/>
      <c r="D9" s="25"/>
      <c r="E9" s="25"/>
      <c r="F9" s="25"/>
      <c r="G9" s="25"/>
      <c r="H9" s="26"/>
      <c r="I9" s="26"/>
      <c r="J9" s="26"/>
      <c r="K9" s="26"/>
      <c r="L9" s="26"/>
      <c r="M9" s="27"/>
      <c r="O9" s="60"/>
    </row>
    <row r="10" spans="1:17" ht="14.25" customHeight="1">
      <c r="A10" s="47" t="s">
        <v>39</v>
      </c>
      <c r="B10" s="24"/>
      <c r="C10" s="25"/>
      <c r="D10" s="25"/>
      <c r="E10" s="25"/>
      <c r="F10" s="25"/>
      <c r="G10" s="25"/>
      <c r="H10" s="26"/>
      <c r="I10" s="26"/>
      <c r="J10" s="26"/>
      <c r="K10" s="26"/>
      <c r="L10" s="26"/>
      <c r="M10" s="27"/>
      <c r="O10" s="60"/>
      <c r="Q10" s="104" t="s">
        <v>79</v>
      </c>
    </row>
    <row r="11" spans="1:17" ht="14.25" customHeight="1">
      <c r="A11" s="47" t="s">
        <v>40</v>
      </c>
      <c r="B11" s="24"/>
      <c r="C11" s="25"/>
      <c r="D11" s="25"/>
      <c r="E11" s="25"/>
      <c r="F11" s="25"/>
      <c r="G11" s="25">
        <v>150000</v>
      </c>
      <c r="H11" s="26">
        <v>250000</v>
      </c>
      <c r="I11" s="26">
        <v>300000</v>
      </c>
      <c r="J11" s="26">
        <v>400000</v>
      </c>
      <c r="K11" s="26">
        <v>500000</v>
      </c>
      <c r="L11" s="26">
        <v>600000</v>
      </c>
      <c r="M11" s="27">
        <v>600000</v>
      </c>
      <c r="O11" s="61">
        <f>+'Income budget'!B18</f>
        <v>3400000</v>
      </c>
      <c r="Q11" s="104" t="s">
        <v>77</v>
      </c>
    </row>
    <row r="12" spans="1:17" ht="14.25" customHeight="1">
      <c r="A12" s="47" t="s">
        <v>41</v>
      </c>
      <c r="B12" s="24"/>
      <c r="C12" s="25"/>
      <c r="D12" s="25"/>
      <c r="E12" s="25"/>
      <c r="F12" s="25"/>
      <c r="G12" s="25"/>
      <c r="H12" s="26"/>
      <c r="I12" s="26"/>
      <c r="J12" s="26"/>
      <c r="K12" s="26"/>
      <c r="L12" s="26"/>
      <c r="M12" s="27"/>
      <c r="O12" s="61"/>
      <c r="Q12" s="102" t="s">
        <v>80</v>
      </c>
    </row>
    <row r="13" spans="1:17" ht="14.25" customHeight="1">
      <c r="A13" s="50" t="s">
        <v>42</v>
      </c>
      <c r="B13" s="46">
        <f>SUM(B8:B12)</f>
        <v>400000</v>
      </c>
      <c r="C13" s="28">
        <f>SUM(C8:C12)</f>
        <v>0</v>
      </c>
      <c r="D13" s="28">
        <f t="shared" ref="D13:M13" si="14">SUM(D8:D12)</f>
        <v>0</v>
      </c>
      <c r="E13" s="28">
        <f t="shared" si="14"/>
        <v>0</v>
      </c>
      <c r="F13" s="28">
        <f t="shared" si="14"/>
        <v>0</v>
      </c>
      <c r="G13" s="28">
        <f t="shared" si="14"/>
        <v>150000</v>
      </c>
      <c r="H13" s="28">
        <f t="shared" si="14"/>
        <v>250000</v>
      </c>
      <c r="I13" s="28">
        <f t="shared" si="14"/>
        <v>300000</v>
      </c>
      <c r="J13" s="28">
        <f t="shared" si="14"/>
        <v>400000</v>
      </c>
      <c r="K13" s="28">
        <f t="shared" si="14"/>
        <v>500000</v>
      </c>
      <c r="L13" s="28">
        <f t="shared" si="14"/>
        <v>600000</v>
      </c>
      <c r="M13" s="29">
        <f t="shared" si="14"/>
        <v>600000</v>
      </c>
      <c r="O13" s="61"/>
      <c r="Q13" s="103" t="s">
        <v>81</v>
      </c>
    </row>
    <row r="14" spans="1:17" ht="14.25" customHeight="1">
      <c r="A14" s="47" t="s">
        <v>43</v>
      </c>
      <c r="B14" s="119"/>
      <c r="C14" s="119"/>
      <c r="D14" s="119"/>
      <c r="E14" s="119"/>
      <c r="F14" s="119"/>
      <c r="G14" s="119"/>
      <c r="H14" s="119"/>
      <c r="I14" s="119"/>
      <c r="J14" s="119"/>
      <c r="K14" s="119"/>
      <c r="L14" s="119"/>
      <c r="M14" s="120"/>
      <c r="O14" s="64"/>
      <c r="Q14" s="104" t="s">
        <v>78</v>
      </c>
    </row>
    <row r="15" spans="1:17" ht="14.25" customHeight="1">
      <c r="A15" s="47" t="s">
        <v>44</v>
      </c>
      <c r="B15" s="30"/>
      <c r="C15" s="31"/>
      <c r="D15" s="31"/>
      <c r="E15" s="31"/>
      <c r="F15" s="31"/>
      <c r="G15" s="31"/>
      <c r="H15" s="32"/>
      <c r="I15" s="32"/>
      <c r="J15" s="32"/>
      <c r="K15" s="32"/>
      <c r="L15" s="32"/>
      <c r="M15" s="33"/>
      <c r="O15" s="61"/>
      <c r="Q15" s="104" t="s">
        <v>82</v>
      </c>
    </row>
    <row r="16" spans="1:17" ht="14.25" customHeight="1">
      <c r="A16" s="47" t="s">
        <v>45</v>
      </c>
      <c r="B16" s="30"/>
      <c r="C16" s="65"/>
      <c r="D16" s="65">
        <v>200000</v>
      </c>
      <c r="E16" s="65">
        <v>13300</v>
      </c>
      <c r="F16" s="65">
        <v>13300</v>
      </c>
      <c r="G16" s="65">
        <v>13300</v>
      </c>
      <c r="H16" s="65">
        <v>13300</v>
      </c>
      <c r="I16" s="65">
        <v>13300</v>
      </c>
      <c r="J16" s="65">
        <v>13300</v>
      </c>
      <c r="K16" s="65">
        <v>13300</v>
      </c>
      <c r="L16" s="65">
        <v>13300</v>
      </c>
      <c r="M16" s="66">
        <v>13300</v>
      </c>
      <c r="O16" s="61"/>
    </row>
    <row r="17" spans="1:15" ht="14.25" customHeight="1">
      <c r="A17" s="47" t="s">
        <v>5</v>
      </c>
      <c r="B17" s="30"/>
      <c r="C17" s="65"/>
      <c r="D17" s="65"/>
      <c r="E17" s="65"/>
      <c r="F17" s="65"/>
      <c r="G17" s="65"/>
      <c r="H17" s="67"/>
      <c r="I17" s="67"/>
      <c r="J17" s="67"/>
      <c r="K17" s="67"/>
      <c r="L17" s="67"/>
      <c r="M17" s="66"/>
      <c r="O17" s="61">
        <f>+'Income budget'!B22</f>
        <v>0</v>
      </c>
    </row>
    <row r="18" spans="1:15" ht="14.25" customHeight="1">
      <c r="A18" s="47" t="s">
        <v>6</v>
      </c>
      <c r="B18" s="30"/>
      <c r="C18" s="65"/>
      <c r="D18" s="65"/>
      <c r="E18" s="65">
        <v>50000</v>
      </c>
      <c r="F18" s="65">
        <v>100000</v>
      </c>
      <c r="G18" s="65">
        <v>200000</v>
      </c>
      <c r="H18" s="67">
        <v>300000</v>
      </c>
      <c r="I18" s="67">
        <v>400000</v>
      </c>
      <c r="J18" s="67">
        <v>400000</v>
      </c>
      <c r="K18" s="67">
        <v>400000</v>
      </c>
      <c r="L18" s="67">
        <v>400000</v>
      </c>
      <c r="M18" s="66">
        <v>400000</v>
      </c>
      <c r="O18" s="61">
        <f>+'Income budget'!B23</f>
        <v>2400000</v>
      </c>
    </row>
    <row r="19" spans="1:15" ht="14.25" customHeight="1">
      <c r="A19" s="47" t="s">
        <v>7</v>
      </c>
      <c r="B19" s="30"/>
      <c r="C19" s="65"/>
      <c r="D19" s="65"/>
      <c r="E19" s="65">
        <v>500</v>
      </c>
      <c r="F19" s="65">
        <v>1000</v>
      </c>
      <c r="G19" s="65">
        <v>1000</v>
      </c>
      <c r="H19" s="67">
        <v>1500</v>
      </c>
      <c r="I19" s="67">
        <v>2000</v>
      </c>
      <c r="J19" s="67">
        <v>2500</v>
      </c>
      <c r="K19" s="67">
        <v>3000</v>
      </c>
      <c r="L19" s="67">
        <v>3000</v>
      </c>
      <c r="M19" s="66">
        <v>3000</v>
      </c>
      <c r="O19" s="61">
        <f>+'Income budget'!B24</f>
        <v>18000</v>
      </c>
    </row>
    <row r="20" spans="1:15" ht="14.25" customHeight="1">
      <c r="A20" s="47" t="s">
        <v>65</v>
      </c>
      <c r="B20" s="30"/>
      <c r="C20" s="65">
        <v>4000</v>
      </c>
      <c r="D20" s="65">
        <v>4000</v>
      </c>
      <c r="E20" s="65">
        <v>4000</v>
      </c>
      <c r="F20" s="65">
        <v>4000</v>
      </c>
      <c r="G20" s="65">
        <v>4000</v>
      </c>
      <c r="H20" s="65">
        <v>4000</v>
      </c>
      <c r="I20" s="65">
        <v>4000</v>
      </c>
      <c r="J20" s="65">
        <v>4000</v>
      </c>
      <c r="K20" s="65">
        <v>4000</v>
      </c>
      <c r="L20" s="65">
        <v>4000</v>
      </c>
      <c r="M20" s="66">
        <v>4000</v>
      </c>
      <c r="O20" s="61">
        <f>+'Income budget'!B25</f>
        <v>40000</v>
      </c>
    </row>
    <row r="21" spans="1:15" ht="14.25" customHeight="1">
      <c r="A21" s="47" t="s">
        <v>8</v>
      </c>
      <c r="B21" s="30"/>
      <c r="C21" s="65"/>
      <c r="D21" s="65"/>
      <c r="E21" s="65">
        <v>5000</v>
      </c>
      <c r="F21" s="65">
        <v>10000</v>
      </c>
      <c r="G21" s="65">
        <v>15000</v>
      </c>
      <c r="H21" s="67">
        <v>20000</v>
      </c>
      <c r="I21" s="67">
        <v>20000</v>
      </c>
      <c r="J21" s="67">
        <v>25000</v>
      </c>
      <c r="K21" s="67">
        <v>25000</v>
      </c>
      <c r="L21" s="67">
        <v>25000</v>
      </c>
      <c r="M21" s="66">
        <v>25000</v>
      </c>
      <c r="O21" s="61">
        <f>+'Income budget'!B26</f>
        <v>170000</v>
      </c>
    </row>
    <row r="22" spans="1:15" ht="14.25" customHeight="1">
      <c r="A22" s="47" t="s">
        <v>9</v>
      </c>
      <c r="B22" s="30"/>
      <c r="C22" s="65"/>
      <c r="D22" s="65">
        <v>500</v>
      </c>
      <c r="E22" s="65">
        <v>3500</v>
      </c>
      <c r="F22" s="65">
        <v>8000</v>
      </c>
      <c r="G22" s="65">
        <v>12000</v>
      </c>
      <c r="H22" s="67">
        <v>16000</v>
      </c>
      <c r="I22" s="67">
        <v>20000</v>
      </c>
      <c r="J22" s="67">
        <v>20000</v>
      </c>
      <c r="K22" s="67">
        <v>20000</v>
      </c>
      <c r="L22" s="67">
        <v>20000</v>
      </c>
      <c r="M22" s="66">
        <v>20000</v>
      </c>
      <c r="O22" s="61">
        <f>+'Income budget'!B27</f>
        <v>140000</v>
      </c>
    </row>
    <row r="23" spans="1:15" ht="14.25" customHeight="1">
      <c r="A23" s="47" t="s">
        <v>10</v>
      </c>
      <c r="B23" s="30"/>
      <c r="C23" s="65"/>
      <c r="D23" s="65"/>
      <c r="E23" s="65"/>
      <c r="F23" s="65">
        <v>20000</v>
      </c>
      <c r="G23" s="65">
        <v>20000</v>
      </c>
      <c r="H23" s="65">
        <v>20000</v>
      </c>
      <c r="I23" s="65">
        <v>20000</v>
      </c>
      <c r="J23" s="65">
        <v>20000</v>
      </c>
      <c r="K23" s="65">
        <v>20000</v>
      </c>
      <c r="L23" s="65">
        <v>20000</v>
      </c>
      <c r="M23" s="66">
        <v>20000</v>
      </c>
      <c r="O23" s="61">
        <f>+'Income budget'!B28</f>
        <v>180000</v>
      </c>
    </row>
    <row r="24" spans="1:15" ht="14.25" customHeight="1">
      <c r="A24" s="47" t="s">
        <v>11</v>
      </c>
      <c r="B24" s="30"/>
      <c r="C24" s="65"/>
      <c r="D24" s="65"/>
      <c r="E24" s="65"/>
      <c r="F24" s="65"/>
      <c r="G24" s="65">
        <f>+F23*0.33</f>
        <v>6600</v>
      </c>
      <c r="H24" s="65">
        <f t="shared" ref="H24:M24" si="15">+G23*0.33</f>
        <v>6600</v>
      </c>
      <c r="I24" s="65">
        <f t="shared" si="15"/>
        <v>6600</v>
      </c>
      <c r="J24" s="65">
        <f t="shared" si="15"/>
        <v>6600</v>
      </c>
      <c r="K24" s="65">
        <f t="shared" si="15"/>
        <v>6600</v>
      </c>
      <c r="L24" s="65">
        <f t="shared" si="15"/>
        <v>6600</v>
      </c>
      <c r="M24" s="65">
        <f t="shared" si="15"/>
        <v>6600</v>
      </c>
      <c r="O24" s="61">
        <f>+'Income budget'!B29</f>
        <v>59400</v>
      </c>
    </row>
    <row r="25" spans="1:15" ht="14.25" customHeight="1">
      <c r="A25" s="47" t="s">
        <v>13</v>
      </c>
      <c r="B25" s="34"/>
      <c r="C25" s="65"/>
      <c r="D25" s="65"/>
      <c r="E25" s="65">
        <v>25000</v>
      </c>
      <c r="F25" s="65"/>
      <c r="G25" s="65"/>
      <c r="H25" s="67">
        <v>25000</v>
      </c>
      <c r="I25" s="67"/>
      <c r="J25" s="67"/>
      <c r="K25" s="67">
        <v>25000</v>
      </c>
      <c r="L25" s="67"/>
      <c r="M25" s="66"/>
      <c r="O25" s="61">
        <f>+'Income budget'!B30</f>
        <v>75000</v>
      </c>
    </row>
    <row r="26" spans="1:15" ht="14.25" customHeight="1">
      <c r="A26" s="47" t="s">
        <v>14</v>
      </c>
      <c r="B26" s="34"/>
      <c r="C26" s="65"/>
      <c r="D26" s="65">
        <v>800</v>
      </c>
      <c r="E26" s="65">
        <v>800</v>
      </c>
      <c r="F26" s="65">
        <v>800</v>
      </c>
      <c r="G26" s="65">
        <v>800</v>
      </c>
      <c r="H26" s="65">
        <v>800</v>
      </c>
      <c r="I26" s="65">
        <v>800</v>
      </c>
      <c r="J26" s="65">
        <v>800</v>
      </c>
      <c r="K26" s="65">
        <v>800</v>
      </c>
      <c r="L26" s="65">
        <v>800</v>
      </c>
      <c r="M26" s="66">
        <v>800</v>
      </c>
      <c r="O26" s="61">
        <f>+'Income budget'!B31</f>
        <v>8000</v>
      </c>
    </row>
    <row r="27" spans="1:15" ht="14.25" customHeight="1">
      <c r="A27" s="47" t="s">
        <v>15</v>
      </c>
      <c r="B27" s="30">
        <v>400</v>
      </c>
      <c r="C27" s="68">
        <v>400</v>
      </c>
      <c r="D27" s="68">
        <v>400</v>
      </c>
      <c r="E27" s="68">
        <v>400</v>
      </c>
      <c r="F27" s="68">
        <v>400</v>
      </c>
      <c r="G27" s="68">
        <v>400</v>
      </c>
      <c r="H27" s="68">
        <v>400</v>
      </c>
      <c r="I27" s="68">
        <v>400</v>
      </c>
      <c r="J27" s="68">
        <v>400</v>
      </c>
      <c r="K27" s="68">
        <v>400</v>
      </c>
      <c r="L27" s="68">
        <v>450</v>
      </c>
      <c r="M27" s="66">
        <v>450</v>
      </c>
      <c r="O27" s="61">
        <f>+'Income budget'!B32</f>
        <v>5000</v>
      </c>
    </row>
    <row r="28" spans="1:15" ht="14.25" customHeight="1">
      <c r="A28" s="63" t="s">
        <v>46</v>
      </c>
      <c r="B28" s="30"/>
      <c r="C28" s="65"/>
      <c r="D28" s="65"/>
      <c r="E28" s="65"/>
      <c r="F28" s="65"/>
      <c r="G28" s="65"/>
      <c r="H28" s="67"/>
      <c r="I28" s="67"/>
      <c r="J28" s="67"/>
      <c r="K28" s="67"/>
      <c r="L28" s="67"/>
      <c r="M28" s="66"/>
      <c r="O28" s="60"/>
    </row>
    <row r="29" spans="1:15" ht="14.25" customHeight="1">
      <c r="A29" s="47" t="s">
        <v>47</v>
      </c>
      <c r="B29" s="30"/>
      <c r="C29" s="65"/>
      <c r="D29" s="65"/>
      <c r="E29" s="65"/>
      <c r="F29" s="65"/>
      <c r="G29" s="65"/>
      <c r="H29" s="67"/>
      <c r="I29" s="67"/>
      <c r="J29" s="67"/>
      <c r="K29" s="67"/>
      <c r="L29" s="67"/>
      <c r="M29" s="66"/>
      <c r="O29" s="60"/>
    </row>
    <row r="30" spans="1:15" ht="14.25" customHeight="1">
      <c r="A30" s="47" t="s">
        <v>49</v>
      </c>
      <c r="B30" s="30"/>
      <c r="C30" s="65"/>
      <c r="D30" s="65"/>
      <c r="E30" s="65"/>
      <c r="F30" s="65"/>
      <c r="G30" s="65"/>
      <c r="H30" s="67"/>
      <c r="I30" s="67"/>
      <c r="J30" s="67"/>
      <c r="K30" s="67"/>
      <c r="L30" s="67"/>
      <c r="M30" s="66"/>
      <c r="O30" s="60"/>
    </row>
    <row r="31" spans="1:15" ht="14.25" customHeight="1">
      <c r="A31" s="47" t="s">
        <v>48</v>
      </c>
      <c r="B31" s="30"/>
      <c r="C31" s="65"/>
      <c r="D31" s="65"/>
      <c r="E31" s="65"/>
      <c r="F31" s="65"/>
      <c r="G31" s="65"/>
      <c r="H31" s="67"/>
      <c r="I31" s="67"/>
      <c r="J31" s="67"/>
      <c r="K31" s="67"/>
      <c r="L31" s="67"/>
      <c r="M31" s="66"/>
      <c r="O31" s="60"/>
    </row>
    <row r="32" spans="1:15" ht="14.25" customHeight="1">
      <c r="A32" s="47" t="s">
        <v>64</v>
      </c>
      <c r="B32" s="30"/>
      <c r="C32" s="65"/>
      <c r="D32" s="65"/>
      <c r="E32" s="65">
        <v>1000</v>
      </c>
      <c r="F32" s="65">
        <v>990</v>
      </c>
      <c r="G32" s="65">
        <v>980</v>
      </c>
      <c r="H32" s="67">
        <v>970</v>
      </c>
      <c r="I32" s="67">
        <v>960</v>
      </c>
      <c r="J32" s="67">
        <v>950</v>
      </c>
      <c r="K32" s="67">
        <v>940</v>
      </c>
      <c r="L32" s="67">
        <v>930</v>
      </c>
      <c r="M32" s="66">
        <v>920</v>
      </c>
      <c r="O32" s="62"/>
    </row>
    <row r="33" spans="1:15" ht="14.25" customHeight="1">
      <c r="A33" s="50" t="s">
        <v>51</v>
      </c>
      <c r="B33" s="35">
        <f>SUM(B15:B32)</f>
        <v>400</v>
      </c>
      <c r="C33" s="69">
        <f t="shared" ref="C33:M33" si="16">SUM(C15:C32)</f>
        <v>4400</v>
      </c>
      <c r="D33" s="69">
        <f t="shared" si="16"/>
        <v>205700</v>
      </c>
      <c r="E33" s="69">
        <f t="shared" si="16"/>
        <v>103500</v>
      </c>
      <c r="F33" s="69">
        <f t="shared" si="16"/>
        <v>158490</v>
      </c>
      <c r="G33" s="69">
        <f t="shared" si="16"/>
        <v>274080</v>
      </c>
      <c r="H33" s="69">
        <f t="shared" si="16"/>
        <v>408570</v>
      </c>
      <c r="I33" s="69">
        <f t="shared" si="16"/>
        <v>488060</v>
      </c>
      <c r="J33" s="69">
        <f t="shared" si="16"/>
        <v>493550</v>
      </c>
      <c r="K33" s="69">
        <f t="shared" si="16"/>
        <v>519040</v>
      </c>
      <c r="L33" s="69">
        <f t="shared" si="16"/>
        <v>494080</v>
      </c>
      <c r="M33" s="70">
        <f t="shared" si="16"/>
        <v>494070</v>
      </c>
      <c r="O33" s="62"/>
    </row>
    <row r="34" spans="1:15" ht="14.25" customHeight="1" thickBot="1">
      <c r="A34" s="51" t="s">
        <v>50</v>
      </c>
      <c r="B34" s="36">
        <f>B6+B13-B33</f>
        <v>399600</v>
      </c>
      <c r="C34" s="36">
        <f t="shared" ref="C34:M34" si="17">C6+C13-C33</f>
        <v>395200</v>
      </c>
      <c r="D34" s="36">
        <f t="shared" si="17"/>
        <v>189500</v>
      </c>
      <c r="E34" s="36">
        <f t="shared" si="17"/>
        <v>86000</v>
      </c>
      <c r="F34" s="36">
        <f t="shared" si="17"/>
        <v>-72490</v>
      </c>
      <c r="G34" s="36">
        <f t="shared" si="17"/>
        <v>-196570</v>
      </c>
      <c r="H34" s="36">
        <f t="shared" si="17"/>
        <v>-355140</v>
      </c>
      <c r="I34" s="36">
        <f t="shared" si="17"/>
        <v>-543200</v>
      </c>
      <c r="J34" s="36">
        <f t="shared" si="17"/>
        <v>-636750</v>
      </c>
      <c r="K34" s="36">
        <f t="shared" si="17"/>
        <v>-655790</v>
      </c>
      <c r="L34" s="36">
        <f t="shared" si="17"/>
        <v>-549870</v>
      </c>
      <c r="M34" s="36">
        <f t="shared" si="17"/>
        <v>-443940</v>
      </c>
      <c r="O34" s="60"/>
    </row>
    <row r="35" spans="1:15">
      <c r="O35" s="60"/>
    </row>
    <row r="36" spans="1:15" ht="54" customHeight="1">
      <c r="A36" s="110" t="s">
        <v>59</v>
      </c>
      <c r="B36" s="110"/>
      <c r="C36" s="110"/>
      <c r="D36" s="110"/>
      <c r="E36" s="110"/>
      <c r="F36" s="110"/>
      <c r="G36" s="110"/>
      <c r="H36" s="110"/>
      <c r="I36" s="110"/>
      <c r="J36" s="110"/>
      <c r="K36" s="110"/>
      <c r="L36" s="110"/>
    </row>
    <row r="37" spans="1:15" ht="15" customHeight="1"/>
    <row r="38" spans="1:15" ht="51.75" customHeight="1">
      <c r="A38" s="110" t="s">
        <v>60</v>
      </c>
      <c r="B38" s="110"/>
      <c r="C38" s="110"/>
      <c r="D38" s="110"/>
      <c r="E38" s="110"/>
      <c r="F38" s="110"/>
      <c r="G38" s="110"/>
      <c r="H38" s="110"/>
      <c r="I38" s="110"/>
      <c r="J38" s="110"/>
      <c r="K38" s="110"/>
      <c r="L38" s="110"/>
    </row>
    <row r="39" spans="1:15">
      <c r="A39" s="11" t="s">
        <v>56</v>
      </c>
    </row>
    <row r="40" spans="1:15" ht="34.5" customHeight="1">
      <c r="A40" s="110" t="s">
        <v>61</v>
      </c>
      <c r="B40" s="110"/>
      <c r="C40" s="110"/>
      <c r="D40" s="110"/>
      <c r="E40" s="110"/>
      <c r="F40" s="110"/>
      <c r="G40" s="110"/>
      <c r="H40" s="110"/>
      <c r="I40" s="110"/>
      <c r="J40" s="110"/>
      <c r="K40" s="110"/>
      <c r="L40" s="110"/>
    </row>
  </sheetData>
  <mergeCells count="9">
    <mergeCell ref="A36:L36"/>
    <mergeCell ref="A38:L38"/>
    <mergeCell ref="A40:L40"/>
    <mergeCell ref="O4:O5"/>
    <mergeCell ref="C3:D3"/>
    <mergeCell ref="F3:M3"/>
    <mergeCell ref="B4:M4"/>
    <mergeCell ref="B7:M7"/>
    <mergeCell ref="B14:M14"/>
  </mergeCells>
  <pageMargins left="0.51181102362204722" right="0.51181102362204722" top="0.74803149606299213" bottom="0.74803149606299213"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Income budget</vt: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2021-05-04T13:45:19Z</dcterms:modified>
</cp:coreProperties>
</file>